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CB UQ CHO TRƯỜNG QT 2017" sheetId="1" r:id="rId1"/>
    <sheet name="CB KO UQ TỰ ĐI QT" sheetId="2" r:id="rId2"/>
    <sheet name="Sheet3" sheetId="3" r:id="rId3"/>
  </sheets>
  <definedNames>
    <definedName name="_xlnm.Print_Area" localSheetId="1">'CB KO UQ TỰ ĐI QT'!$A$1:$T$345</definedName>
  </definedNames>
  <calcPr calcId="144525"/>
</workbook>
</file>

<file path=xl/calcChain.xml><?xml version="1.0" encoding="utf-8"?>
<calcChain xmlns="http://schemas.openxmlformats.org/spreadsheetml/2006/main">
  <c r="S208" i="1" l="1"/>
  <c r="S210" i="1"/>
  <c r="S21" i="1"/>
  <c r="S20" i="1"/>
  <c r="P345" i="2" l="1"/>
  <c r="O345" i="2"/>
  <c r="M345" i="2"/>
  <c r="L345" i="2"/>
  <c r="K345" i="2"/>
  <c r="J345" i="2"/>
  <c r="H345" i="2"/>
  <c r="G345" i="2"/>
  <c r="F345" i="2"/>
  <c r="S344" i="2"/>
  <c r="N344" i="2"/>
  <c r="Q344" i="2" s="1"/>
  <c r="R344" i="2" s="1"/>
  <c r="S343" i="2"/>
  <c r="N343" i="2"/>
  <c r="Q343" i="2" s="1"/>
  <c r="R343" i="2" s="1"/>
  <c r="S342" i="2"/>
  <c r="N342" i="2"/>
  <c r="Q342" i="2" s="1"/>
  <c r="R342" i="2" s="1"/>
  <c r="S341" i="2"/>
  <c r="N341" i="2"/>
  <c r="Q341" i="2" s="1"/>
  <c r="R341" i="2" s="1"/>
  <c r="S340" i="2"/>
  <c r="N340" i="2"/>
  <c r="Q340" i="2" s="1"/>
  <c r="R340" i="2" s="1"/>
  <c r="S339" i="2"/>
  <c r="N339" i="2"/>
  <c r="Q339" i="2" s="1"/>
  <c r="R339" i="2" s="1"/>
  <c r="S338" i="2"/>
  <c r="N338" i="2"/>
  <c r="Q338" i="2" s="1"/>
  <c r="R338" i="2" s="1"/>
  <c r="S337" i="2"/>
  <c r="N337" i="2"/>
  <c r="Q337" i="2" s="1"/>
  <c r="R337" i="2" s="1"/>
  <c r="S336" i="2"/>
  <c r="N336" i="2"/>
  <c r="Q336" i="2" s="1"/>
  <c r="R336" i="2" s="1"/>
  <c r="S335" i="2"/>
  <c r="N335" i="2"/>
  <c r="Q335" i="2" s="1"/>
  <c r="R335" i="2" s="1"/>
  <c r="S334" i="2"/>
  <c r="N334" i="2"/>
  <c r="Q334" i="2" s="1"/>
  <c r="R334" i="2" s="1"/>
  <c r="S333" i="2"/>
  <c r="N333" i="2"/>
  <c r="Q333" i="2" s="1"/>
  <c r="R333" i="2" s="1"/>
  <c r="S332" i="2"/>
  <c r="N332" i="2"/>
  <c r="Q332" i="2" s="1"/>
  <c r="R332" i="2" s="1"/>
  <c r="S331" i="2"/>
  <c r="N331" i="2"/>
  <c r="Q331" i="2" s="1"/>
  <c r="R331" i="2" s="1"/>
  <c r="S330" i="2"/>
  <c r="N330" i="2"/>
  <c r="Q330" i="2" s="1"/>
  <c r="R330" i="2" s="1"/>
  <c r="S329" i="2"/>
  <c r="N329" i="2"/>
  <c r="Q329" i="2" s="1"/>
  <c r="R329" i="2" s="1"/>
  <c r="S328" i="2"/>
  <c r="N328" i="2"/>
  <c r="Q328" i="2" s="1"/>
  <c r="R328" i="2" s="1"/>
  <c r="S327" i="2"/>
  <c r="N327" i="2"/>
  <c r="Q327" i="2" s="1"/>
  <c r="R327" i="2" s="1"/>
  <c r="S326" i="2"/>
  <c r="N326" i="2"/>
  <c r="Q326" i="2" s="1"/>
  <c r="R326" i="2" s="1"/>
  <c r="S325" i="2"/>
  <c r="N325" i="2"/>
  <c r="Q325" i="2" s="1"/>
  <c r="R325" i="2" s="1"/>
  <c r="S324" i="2"/>
  <c r="N324" i="2"/>
  <c r="Q324" i="2" s="1"/>
  <c r="R324" i="2" s="1"/>
  <c r="S323" i="2"/>
  <c r="N323" i="2"/>
  <c r="Q323" i="2" s="1"/>
  <c r="R323" i="2" s="1"/>
  <c r="S322" i="2"/>
  <c r="N322" i="2"/>
  <c r="Q322" i="2" s="1"/>
  <c r="R322" i="2" s="1"/>
  <c r="S321" i="2"/>
  <c r="N321" i="2"/>
  <c r="Q321" i="2" s="1"/>
  <c r="R321" i="2" s="1"/>
  <c r="S320" i="2"/>
  <c r="N320" i="2"/>
  <c r="Q320" i="2" s="1"/>
  <c r="R320" i="2" s="1"/>
  <c r="S319" i="2"/>
  <c r="N319" i="2"/>
  <c r="Q319" i="2" s="1"/>
  <c r="R319" i="2" s="1"/>
  <c r="S318" i="2"/>
  <c r="N318" i="2"/>
  <c r="Q318" i="2" s="1"/>
  <c r="R318" i="2" s="1"/>
  <c r="S317" i="2"/>
  <c r="N317" i="2"/>
  <c r="Q317" i="2" s="1"/>
  <c r="R317" i="2" s="1"/>
  <c r="S316" i="2"/>
  <c r="N316" i="2"/>
  <c r="Q316" i="2" s="1"/>
  <c r="R316" i="2" s="1"/>
  <c r="S315" i="2"/>
  <c r="N315" i="2"/>
  <c r="Q315" i="2" s="1"/>
  <c r="R315" i="2" s="1"/>
  <c r="S314" i="2"/>
  <c r="N314" i="2"/>
  <c r="Q314" i="2" s="1"/>
  <c r="R314" i="2" s="1"/>
  <c r="S313" i="2"/>
  <c r="N313" i="2"/>
  <c r="Q313" i="2" s="1"/>
  <c r="R313" i="2" s="1"/>
  <c r="S312" i="2"/>
  <c r="N312" i="2"/>
  <c r="Q312" i="2" s="1"/>
  <c r="R312" i="2" s="1"/>
  <c r="S311" i="2"/>
  <c r="N311" i="2"/>
  <c r="Q311" i="2" s="1"/>
  <c r="R311" i="2" s="1"/>
  <c r="S310" i="2"/>
  <c r="N310" i="2"/>
  <c r="Q310" i="2" s="1"/>
  <c r="R310" i="2" s="1"/>
  <c r="S309" i="2"/>
  <c r="N309" i="2"/>
  <c r="Q309" i="2" s="1"/>
  <c r="R309" i="2" s="1"/>
  <c r="S308" i="2"/>
  <c r="N308" i="2"/>
  <c r="Q308" i="2" s="1"/>
  <c r="R308" i="2" s="1"/>
  <c r="S307" i="2"/>
  <c r="N307" i="2"/>
  <c r="Q307" i="2" s="1"/>
  <c r="R307" i="2" s="1"/>
  <c r="S306" i="2"/>
  <c r="N306" i="2"/>
  <c r="Q306" i="2" s="1"/>
  <c r="R306" i="2" s="1"/>
  <c r="S305" i="2"/>
  <c r="N305" i="2"/>
  <c r="Q305" i="2" s="1"/>
  <c r="R305" i="2" s="1"/>
  <c r="I305" i="2"/>
  <c r="S304" i="2"/>
  <c r="Q304" i="2"/>
  <c r="R304" i="2" s="1"/>
  <c r="N304" i="2"/>
  <c r="S303" i="2"/>
  <c r="Q303" i="2"/>
  <c r="R303" i="2" s="1"/>
  <c r="N303" i="2"/>
  <c r="S302" i="2"/>
  <c r="Q302" i="2"/>
  <c r="R302" i="2" s="1"/>
  <c r="N302" i="2"/>
  <c r="S301" i="2"/>
  <c r="Q301" i="2"/>
  <c r="R301" i="2" s="1"/>
  <c r="N301" i="2"/>
  <c r="S300" i="2"/>
  <c r="Q300" i="2"/>
  <c r="R300" i="2" s="1"/>
  <c r="N300" i="2"/>
  <c r="S299" i="2"/>
  <c r="Q299" i="2"/>
  <c r="R299" i="2" s="1"/>
  <c r="N299" i="2"/>
  <c r="S298" i="2"/>
  <c r="Q298" i="2"/>
  <c r="R298" i="2" s="1"/>
  <c r="N298" i="2"/>
  <c r="S297" i="2"/>
  <c r="Q297" i="2"/>
  <c r="R297" i="2" s="1"/>
  <c r="N297" i="2"/>
  <c r="S296" i="2"/>
  <c r="Q296" i="2"/>
  <c r="R296" i="2" s="1"/>
  <c r="N296" i="2"/>
  <c r="S295" i="2"/>
  <c r="Q295" i="2"/>
  <c r="R295" i="2" s="1"/>
  <c r="N295" i="2"/>
  <c r="S294" i="2"/>
  <c r="Q294" i="2"/>
  <c r="R294" i="2" s="1"/>
  <c r="N294" i="2"/>
  <c r="S293" i="2"/>
  <c r="Q293" i="2"/>
  <c r="R293" i="2" s="1"/>
  <c r="N293" i="2"/>
  <c r="S292" i="2"/>
  <c r="Q292" i="2"/>
  <c r="R292" i="2" s="1"/>
  <c r="N292" i="2"/>
  <c r="S291" i="2"/>
  <c r="Q291" i="2"/>
  <c r="R291" i="2" s="1"/>
  <c r="N291" i="2"/>
  <c r="S290" i="2"/>
  <c r="Q290" i="2"/>
  <c r="R290" i="2" s="1"/>
  <c r="N290" i="2"/>
  <c r="S289" i="2"/>
  <c r="Q289" i="2"/>
  <c r="R289" i="2" s="1"/>
  <c r="N289" i="2"/>
  <c r="S288" i="2"/>
  <c r="Q288" i="2"/>
  <c r="R288" i="2" s="1"/>
  <c r="N288" i="2"/>
  <c r="S287" i="2"/>
  <c r="Q287" i="2"/>
  <c r="R287" i="2" s="1"/>
  <c r="N287" i="2"/>
  <c r="S286" i="2"/>
  <c r="Q286" i="2"/>
  <c r="R286" i="2" s="1"/>
  <c r="N286" i="2"/>
  <c r="S285" i="2"/>
  <c r="Q285" i="2"/>
  <c r="R285" i="2" s="1"/>
  <c r="N285" i="2"/>
  <c r="S284" i="2"/>
  <c r="Q284" i="2"/>
  <c r="R284" i="2" s="1"/>
  <c r="N284" i="2"/>
  <c r="S283" i="2"/>
  <c r="Q283" i="2"/>
  <c r="R283" i="2" s="1"/>
  <c r="N283" i="2"/>
  <c r="I283" i="2"/>
  <c r="S282" i="2"/>
  <c r="R282" i="2"/>
  <c r="N282" i="2"/>
  <c r="Q282" i="2" s="1"/>
  <c r="S281" i="2"/>
  <c r="N281" i="2"/>
  <c r="Q281" i="2" s="1"/>
  <c r="R281" i="2" s="1"/>
  <c r="I281" i="2"/>
  <c r="S280" i="2"/>
  <c r="Q280" i="2"/>
  <c r="R280" i="2" s="1"/>
  <c r="N280" i="2"/>
  <c r="S279" i="2"/>
  <c r="Q279" i="2"/>
  <c r="R279" i="2" s="1"/>
  <c r="N279" i="2"/>
  <c r="S278" i="2"/>
  <c r="Q278" i="2"/>
  <c r="R278" i="2" s="1"/>
  <c r="N278" i="2"/>
  <c r="S277" i="2"/>
  <c r="Q277" i="2"/>
  <c r="R277" i="2" s="1"/>
  <c r="N277" i="2"/>
  <c r="S276" i="2"/>
  <c r="Q276" i="2"/>
  <c r="R276" i="2" s="1"/>
  <c r="N276" i="2"/>
  <c r="S275" i="2"/>
  <c r="Q275" i="2"/>
  <c r="R275" i="2" s="1"/>
  <c r="N275" i="2"/>
  <c r="I275" i="2"/>
  <c r="S274" i="2"/>
  <c r="R274" i="2"/>
  <c r="N274" i="2"/>
  <c r="Q274" i="2" s="1"/>
  <c r="S273" i="2"/>
  <c r="N273" i="2"/>
  <c r="Q273" i="2" s="1"/>
  <c r="R273" i="2" s="1"/>
  <c r="S272" i="2"/>
  <c r="R272" i="2"/>
  <c r="N272" i="2"/>
  <c r="Q272" i="2" s="1"/>
  <c r="S271" i="2"/>
  <c r="N271" i="2"/>
  <c r="Q271" i="2" s="1"/>
  <c r="R271" i="2" s="1"/>
  <c r="S270" i="2"/>
  <c r="R270" i="2"/>
  <c r="N270" i="2"/>
  <c r="Q270" i="2" s="1"/>
  <c r="S269" i="2"/>
  <c r="N269" i="2"/>
  <c r="Q269" i="2" s="1"/>
  <c r="R269" i="2" s="1"/>
  <c r="S268" i="2"/>
  <c r="R268" i="2"/>
  <c r="N268" i="2"/>
  <c r="Q268" i="2" s="1"/>
  <c r="S267" i="2"/>
  <c r="N267" i="2"/>
  <c r="Q267" i="2" s="1"/>
  <c r="R267" i="2" s="1"/>
  <c r="S266" i="2"/>
  <c r="R266" i="2"/>
  <c r="N266" i="2"/>
  <c r="Q266" i="2" s="1"/>
  <c r="S265" i="2"/>
  <c r="N265" i="2"/>
  <c r="Q265" i="2" s="1"/>
  <c r="R265" i="2" s="1"/>
  <c r="I265" i="2"/>
  <c r="S264" i="2"/>
  <c r="Q264" i="2"/>
  <c r="R264" i="2" s="1"/>
  <c r="N264" i="2"/>
  <c r="S263" i="2"/>
  <c r="Q263" i="2"/>
  <c r="R263" i="2" s="1"/>
  <c r="N263" i="2"/>
  <c r="S262" i="2"/>
  <c r="Q262" i="2"/>
  <c r="R262" i="2" s="1"/>
  <c r="N262" i="2"/>
  <c r="S261" i="2"/>
  <c r="Q261" i="2"/>
  <c r="R261" i="2" s="1"/>
  <c r="N261" i="2"/>
  <c r="S260" i="2"/>
  <c r="Q260" i="2"/>
  <c r="R260" i="2" s="1"/>
  <c r="N260" i="2"/>
  <c r="S259" i="2"/>
  <c r="Q259" i="2"/>
  <c r="R259" i="2" s="1"/>
  <c r="N259" i="2"/>
  <c r="S258" i="2"/>
  <c r="Q258" i="2"/>
  <c r="R258" i="2" s="1"/>
  <c r="N258" i="2"/>
  <c r="S257" i="2"/>
  <c r="Q257" i="2"/>
  <c r="R257" i="2" s="1"/>
  <c r="N257" i="2"/>
  <c r="S256" i="2"/>
  <c r="Q256" i="2"/>
  <c r="R256" i="2" s="1"/>
  <c r="N256" i="2"/>
  <c r="S255" i="2"/>
  <c r="Q255" i="2"/>
  <c r="R255" i="2" s="1"/>
  <c r="N255" i="2"/>
  <c r="S254" i="2"/>
  <c r="Q254" i="2"/>
  <c r="R254" i="2" s="1"/>
  <c r="N254" i="2"/>
  <c r="S253" i="2"/>
  <c r="Q253" i="2"/>
  <c r="R253" i="2" s="1"/>
  <c r="N253" i="2"/>
  <c r="I253" i="2"/>
  <c r="S252" i="2"/>
  <c r="N252" i="2"/>
  <c r="Q252" i="2" s="1"/>
  <c r="R252" i="2" s="1"/>
  <c r="S251" i="2"/>
  <c r="N251" i="2"/>
  <c r="Q251" i="2" s="1"/>
  <c r="R251" i="2" s="1"/>
  <c r="S250" i="2"/>
  <c r="N250" i="2"/>
  <c r="Q250" i="2" s="1"/>
  <c r="R250" i="2" s="1"/>
  <c r="S249" i="2"/>
  <c r="N249" i="2"/>
  <c r="Q249" i="2" s="1"/>
  <c r="R249" i="2" s="1"/>
  <c r="S248" i="2"/>
  <c r="N248" i="2"/>
  <c r="Q248" i="2" s="1"/>
  <c r="R248" i="2" s="1"/>
  <c r="S247" i="2"/>
  <c r="N247" i="2"/>
  <c r="Q247" i="2" s="1"/>
  <c r="R247" i="2" s="1"/>
  <c r="S246" i="2"/>
  <c r="N246" i="2"/>
  <c r="Q246" i="2" s="1"/>
  <c r="R246" i="2" s="1"/>
  <c r="S245" i="2"/>
  <c r="N245" i="2"/>
  <c r="Q245" i="2" s="1"/>
  <c r="R245" i="2" s="1"/>
  <c r="S244" i="2"/>
  <c r="N244" i="2"/>
  <c r="Q244" i="2" s="1"/>
  <c r="R244" i="2" s="1"/>
  <c r="S243" i="2"/>
  <c r="N243" i="2"/>
  <c r="Q243" i="2" s="1"/>
  <c r="R243" i="2" s="1"/>
  <c r="S242" i="2"/>
  <c r="N242" i="2"/>
  <c r="Q242" i="2" s="1"/>
  <c r="R242" i="2" s="1"/>
  <c r="S241" i="2"/>
  <c r="N241" i="2"/>
  <c r="Q241" i="2" s="1"/>
  <c r="R241" i="2" s="1"/>
  <c r="S240" i="2"/>
  <c r="N240" i="2"/>
  <c r="Q240" i="2" s="1"/>
  <c r="R240" i="2" s="1"/>
  <c r="S239" i="2"/>
  <c r="N239" i="2"/>
  <c r="Q239" i="2" s="1"/>
  <c r="R239" i="2" s="1"/>
  <c r="S238" i="2"/>
  <c r="N238" i="2"/>
  <c r="Q238" i="2" s="1"/>
  <c r="R238" i="2" s="1"/>
  <c r="S237" i="2"/>
  <c r="N237" i="2"/>
  <c r="Q237" i="2" s="1"/>
  <c r="R237" i="2" s="1"/>
  <c r="S236" i="2"/>
  <c r="N236" i="2"/>
  <c r="Q236" i="2" s="1"/>
  <c r="R236" i="2" s="1"/>
  <c r="S235" i="2"/>
  <c r="N235" i="2"/>
  <c r="Q235" i="2" s="1"/>
  <c r="R235" i="2" s="1"/>
  <c r="S234" i="2"/>
  <c r="N234" i="2"/>
  <c r="Q234" i="2" s="1"/>
  <c r="R234" i="2" s="1"/>
  <c r="I234" i="2"/>
  <c r="S233" i="2"/>
  <c r="Q233" i="2"/>
  <c r="R233" i="2" s="1"/>
  <c r="N233" i="2"/>
  <c r="S232" i="2"/>
  <c r="Q232" i="2"/>
  <c r="R232" i="2" s="1"/>
  <c r="N232" i="2"/>
  <c r="S231" i="2"/>
  <c r="Q231" i="2"/>
  <c r="R231" i="2" s="1"/>
  <c r="N231" i="2"/>
  <c r="S230" i="2"/>
  <c r="Q230" i="2"/>
  <c r="R230" i="2" s="1"/>
  <c r="N230" i="2"/>
  <c r="S229" i="2"/>
  <c r="Q229" i="2"/>
  <c r="R229" i="2" s="1"/>
  <c r="N229" i="2"/>
  <c r="S228" i="2"/>
  <c r="Q228" i="2"/>
  <c r="R228" i="2" s="1"/>
  <c r="N228" i="2"/>
  <c r="S227" i="2"/>
  <c r="Q227" i="2"/>
  <c r="R227" i="2" s="1"/>
  <c r="N227" i="2"/>
  <c r="S226" i="2"/>
  <c r="Q226" i="2"/>
  <c r="R226" i="2" s="1"/>
  <c r="N226" i="2"/>
  <c r="S225" i="2"/>
  <c r="Q225" i="2"/>
  <c r="R225" i="2" s="1"/>
  <c r="N225" i="2"/>
  <c r="S224" i="2"/>
  <c r="Q224" i="2"/>
  <c r="R224" i="2" s="1"/>
  <c r="N224" i="2"/>
  <c r="S223" i="2"/>
  <c r="Q223" i="2"/>
  <c r="R223" i="2" s="1"/>
  <c r="N223" i="2"/>
  <c r="S222" i="2"/>
  <c r="Q222" i="2"/>
  <c r="R222" i="2" s="1"/>
  <c r="N222" i="2"/>
  <c r="S221" i="2"/>
  <c r="Q221" i="2"/>
  <c r="R221" i="2" s="1"/>
  <c r="N221" i="2"/>
  <c r="S220" i="2"/>
  <c r="Q220" i="2"/>
  <c r="R220" i="2" s="1"/>
  <c r="N220" i="2"/>
  <c r="S219" i="2"/>
  <c r="Q219" i="2"/>
  <c r="R219" i="2" s="1"/>
  <c r="N219" i="2"/>
  <c r="S218" i="2"/>
  <c r="Q218" i="2"/>
  <c r="R218" i="2" s="1"/>
  <c r="N218" i="2"/>
  <c r="S217" i="2"/>
  <c r="Q217" i="2"/>
  <c r="R217" i="2" s="1"/>
  <c r="N217" i="2"/>
  <c r="S216" i="2"/>
  <c r="Q216" i="2"/>
  <c r="R216" i="2" s="1"/>
  <c r="N216" i="2"/>
  <c r="S215" i="2"/>
  <c r="Q215" i="2"/>
  <c r="R215" i="2" s="1"/>
  <c r="N215" i="2"/>
  <c r="S214" i="2"/>
  <c r="Q214" i="2"/>
  <c r="R214" i="2" s="1"/>
  <c r="N214" i="2"/>
  <c r="S213" i="2"/>
  <c r="Q213" i="2"/>
  <c r="R213" i="2" s="1"/>
  <c r="N213" i="2"/>
  <c r="S212" i="2"/>
  <c r="Q212" i="2"/>
  <c r="R212" i="2" s="1"/>
  <c r="N212" i="2"/>
  <c r="S211" i="2"/>
  <c r="Q211" i="2"/>
  <c r="R211" i="2" s="1"/>
  <c r="N211" i="2"/>
  <c r="S210" i="2"/>
  <c r="Q210" i="2"/>
  <c r="R210" i="2" s="1"/>
  <c r="N210" i="2"/>
  <c r="S209" i="2"/>
  <c r="Q209" i="2"/>
  <c r="R209" i="2" s="1"/>
  <c r="N209" i="2"/>
  <c r="S208" i="2"/>
  <c r="Q208" i="2"/>
  <c r="R208" i="2" s="1"/>
  <c r="N208" i="2"/>
  <c r="S207" i="2"/>
  <c r="Q207" i="2"/>
  <c r="R207" i="2" s="1"/>
  <c r="N207" i="2"/>
  <c r="S206" i="2"/>
  <c r="Q206" i="2"/>
  <c r="R206" i="2" s="1"/>
  <c r="N206" i="2"/>
  <c r="S205" i="2"/>
  <c r="Q205" i="2"/>
  <c r="R205" i="2" s="1"/>
  <c r="N205" i="2"/>
  <c r="S204" i="2"/>
  <c r="Q204" i="2"/>
  <c r="R204" i="2" s="1"/>
  <c r="N204" i="2"/>
  <c r="S203" i="2"/>
  <c r="Q203" i="2"/>
  <c r="R203" i="2" s="1"/>
  <c r="N203" i="2"/>
  <c r="S202" i="2"/>
  <c r="Q202" i="2"/>
  <c r="R202" i="2" s="1"/>
  <c r="N202" i="2"/>
  <c r="S201" i="2"/>
  <c r="Q201" i="2"/>
  <c r="R201" i="2" s="1"/>
  <c r="N201" i="2"/>
  <c r="S200" i="2"/>
  <c r="Q200" i="2"/>
  <c r="R200" i="2" s="1"/>
  <c r="N200" i="2"/>
  <c r="S199" i="2"/>
  <c r="Q199" i="2"/>
  <c r="R199" i="2" s="1"/>
  <c r="N199" i="2"/>
  <c r="S198" i="2"/>
  <c r="Q198" i="2"/>
  <c r="R198" i="2" s="1"/>
  <c r="N198" i="2"/>
  <c r="S197" i="2"/>
  <c r="Q197" i="2"/>
  <c r="R197" i="2" s="1"/>
  <c r="N197" i="2"/>
  <c r="S196" i="2"/>
  <c r="Q196" i="2"/>
  <c r="R196" i="2" s="1"/>
  <c r="N196" i="2"/>
  <c r="S195" i="2"/>
  <c r="Q195" i="2"/>
  <c r="R195" i="2" s="1"/>
  <c r="N195" i="2"/>
  <c r="S194" i="2"/>
  <c r="Q194" i="2"/>
  <c r="R194" i="2" s="1"/>
  <c r="N194" i="2"/>
  <c r="S193" i="2"/>
  <c r="Q193" i="2"/>
  <c r="R193" i="2" s="1"/>
  <c r="N193" i="2"/>
  <c r="S192" i="2"/>
  <c r="Q192" i="2"/>
  <c r="R192" i="2" s="1"/>
  <c r="N192" i="2"/>
  <c r="S191" i="2"/>
  <c r="Q191" i="2"/>
  <c r="R191" i="2" s="1"/>
  <c r="N191" i="2"/>
  <c r="S190" i="2"/>
  <c r="Q190" i="2"/>
  <c r="R190" i="2" s="1"/>
  <c r="N190" i="2"/>
  <c r="S189" i="2"/>
  <c r="Q189" i="2"/>
  <c r="R189" i="2" s="1"/>
  <c r="N189" i="2"/>
  <c r="S188" i="2"/>
  <c r="Q188" i="2"/>
  <c r="R188" i="2" s="1"/>
  <c r="N188" i="2"/>
  <c r="S187" i="2"/>
  <c r="Q187" i="2"/>
  <c r="R187" i="2" s="1"/>
  <c r="N187" i="2"/>
  <c r="S186" i="2"/>
  <c r="Q186" i="2"/>
  <c r="R186" i="2" s="1"/>
  <c r="N186" i="2"/>
  <c r="S185" i="2"/>
  <c r="Q185" i="2"/>
  <c r="R185" i="2" s="1"/>
  <c r="N185" i="2"/>
  <c r="S184" i="2"/>
  <c r="Q184" i="2"/>
  <c r="R184" i="2" s="1"/>
  <c r="N184" i="2"/>
  <c r="S183" i="2"/>
  <c r="Q183" i="2"/>
  <c r="R183" i="2" s="1"/>
  <c r="N183" i="2"/>
  <c r="I183" i="2"/>
  <c r="S182" i="2"/>
  <c r="N182" i="2"/>
  <c r="Q182" i="2" s="1"/>
  <c r="R182" i="2" s="1"/>
  <c r="S181" i="2"/>
  <c r="R181" i="2"/>
  <c r="N181" i="2"/>
  <c r="Q181" i="2" s="1"/>
  <c r="S180" i="2"/>
  <c r="N180" i="2"/>
  <c r="Q180" i="2" s="1"/>
  <c r="R180" i="2" s="1"/>
  <c r="S179" i="2"/>
  <c r="R179" i="2"/>
  <c r="N179" i="2"/>
  <c r="Q179" i="2" s="1"/>
  <c r="S178" i="2"/>
  <c r="N178" i="2"/>
  <c r="Q178" i="2" s="1"/>
  <c r="R178" i="2" s="1"/>
  <c r="S177" i="2"/>
  <c r="R177" i="2"/>
  <c r="N177" i="2"/>
  <c r="Q177" i="2" s="1"/>
  <c r="S176" i="2"/>
  <c r="N176" i="2"/>
  <c r="Q176" i="2" s="1"/>
  <c r="R176" i="2" s="1"/>
  <c r="I176" i="2"/>
  <c r="S175" i="2"/>
  <c r="Q175" i="2"/>
  <c r="R175" i="2" s="1"/>
  <c r="N175" i="2"/>
  <c r="S174" i="2"/>
  <c r="Q174" i="2"/>
  <c r="R174" i="2" s="1"/>
  <c r="N174" i="2"/>
  <c r="I174" i="2"/>
  <c r="S173" i="2"/>
  <c r="R173" i="2"/>
  <c r="N173" i="2"/>
  <c r="Q173" i="2" s="1"/>
  <c r="S172" i="2"/>
  <c r="N172" i="2"/>
  <c r="Q172" i="2" s="1"/>
  <c r="R172" i="2" s="1"/>
  <c r="S171" i="2"/>
  <c r="R171" i="2"/>
  <c r="N171" i="2"/>
  <c r="Q171" i="2" s="1"/>
  <c r="I171" i="2"/>
  <c r="S170" i="2"/>
  <c r="Q170" i="2"/>
  <c r="R170" i="2" s="1"/>
  <c r="N170" i="2"/>
  <c r="S169" i="2"/>
  <c r="Q169" i="2"/>
  <c r="R169" i="2" s="1"/>
  <c r="N169" i="2"/>
  <c r="I169" i="2"/>
  <c r="S168" i="2"/>
  <c r="N168" i="2"/>
  <c r="Q168" i="2" s="1"/>
  <c r="R168" i="2" s="1"/>
  <c r="S167" i="2"/>
  <c r="R167" i="2"/>
  <c r="N167" i="2"/>
  <c r="Q167" i="2" s="1"/>
  <c r="S166" i="2"/>
  <c r="N166" i="2"/>
  <c r="Q166" i="2" s="1"/>
  <c r="R166" i="2" s="1"/>
  <c r="S165" i="2"/>
  <c r="R165" i="2"/>
  <c r="N165" i="2"/>
  <c r="Q165" i="2" s="1"/>
  <c r="S164" i="2"/>
  <c r="N164" i="2"/>
  <c r="Q164" i="2" s="1"/>
  <c r="R164" i="2" s="1"/>
  <c r="S163" i="2"/>
  <c r="R163" i="2"/>
  <c r="N163" i="2"/>
  <c r="Q163" i="2" s="1"/>
  <c r="S162" i="2"/>
  <c r="N162" i="2"/>
  <c r="Q162" i="2" s="1"/>
  <c r="R162" i="2" s="1"/>
  <c r="S161" i="2"/>
  <c r="R161" i="2"/>
  <c r="N161" i="2"/>
  <c r="Q161" i="2" s="1"/>
  <c r="S160" i="2"/>
  <c r="N160" i="2"/>
  <c r="Q160" i="2" s="1"/>
  <c r="R160" i="2" s="1"/>
  <c r="S159" i="2"/>
  <c r="R159" i="2"/>
  <c r="N159" i="2"/>
  <c r="Q159" i="2" s="1"/>
  <c r="S158" i="2"/>
  <c r="N158" i="2"/>
  <c r="Q158" i="2" s="1"/>
  <c r="R158" i="2" s="1"/>
  <c r="S157" i="2"/>
  <c r="R157" i="2"/>
  <c r="N157" i="2"/>
  <c r="Q157" i="2" s="1"/>
  <c r="S156" i="2"/>
  <c r="N156" i="2"/>
  <c r="Q156" i="2" s="1"/>
  <c r="R156" i="2" s="1"/>
  <c r="S155" i="2"/>
  <c r="R155" i="2"/>
  <c r="N155" i="2"/>
  <c r="Q155" i="2" s="1"/>
  <c r="S154" i="2"/>
  <c r="N154" i="2"/>
  <c r="Q154" i="2" s="1"/>
  <c r="R154" i="2" s="1"/>
  <c r="S153" i="2"/>
  <c r="R153" i="2"/>
  <c r="N153" i="2"/>
  <c r="Q153" i="2" s="1"/>
  <c r="S152" i="2"/>
  <c r="N152" i="2"/>
  <c r="Q152" i="2" s="1"/>
  <c r="R152" i="2" s="1"/>
  <c r="S151" i="2"/>
  <c r="R151" i="2"/>
  <c r="N151" i="2"/>
  <c r="Q151" i="2" s="1"/>
  <c r="S150" i="2"/>
  <c r="N150" i="2"/>
  <c r="Q150" i="2" s="1"/>
  <c r="R150" i="2" s="1"/>
  <c r="S149" i="2"/>
  <c r="R149" i="2"/>
  <c r="N149" i="2"/>
  <c r="Q149" i="2" s="1"/>
  <c r="S148" i="2"/>
  <c r="N148" i="2"/>
  <c r="Q148" i="2" s="1"/>
  <c r="R148" i="2" s="1"/>
  <c r="S147" i="2"/>
  <c r="R147" i="2"/>
  <c r="N147" i="2"/>
  <c r="Q147" i="2" s="1"/>
  <c r="S146" i="2"/>
  <c r="N146" i="2"/>
  <c r="Q146" i="2" s="1"/>
  <c r="R146" i="2" s="1"/>
  <c r="S145" i="2"/>
  <c r="R145" i="2"/>
  <c r="N145" i="2"/>
  <c r="Q145" i="2" s="1"/>
  <c r="S144" i="2"/>
  <c r="N144" i="2"/>
  <c r="Q144" i="2" s="1"/>
  <c r="R144" i="2" s="1"/>
  <c r="S143" i="2"/>
  <c r="R143" i="2"/>
  <c r="N143" i="2"/>
  <c r="Q143" i="2" s="1"/>
  <c r="S142" i="2"/>
  <c r="N142" i="2"/>
  <c r="Q142" i="2" s="1"/>
  <c r="R142" i="2" s="1"/>
  <c r="S141" i="2"/>
  <c r="R141" i="2"/>
  <c r="N141" i="2"/>
  <c r="Q141" i="2" s="1"/>
  <c r="S140" i="2"/>
  <c r="N140" i="2"/>
  <c r="Q140" i="2" s="1"/>
  <c r="R140" i="2" s="1"/>
  <c r="S139" i="2"/>
  <c r="R139" i="2"/>
  <c r="N139" i="2"/>
  <c r="Q139" i="2" s="1"/>
  <c r="S138" i="2"/>
  <c r="N138" i="2"/>
  <c r="Q138" i="2" s="1"/>
  <c r="R138" i="2" s="1"/>
  <c r="S137" i="2"/>
  <c r="R137" i="2"/>
  <c r="N137" i="2"/>
  <c r="Q137" i="2" s="1"/>
  <c r="S136" i="2"/>
  <c r="N136" i="2"/>
  <c r="Q136" i="2" s="1"/>
  <c r="R136" i="2" s="1"/>
  <c r="S135" i="2"/>
  <c r="R135" i="2"/>
  <c r="N135" i="2"/>
  <c r="Q135" i="2" s="1"/>
  <c r="S134" i="2"/>
  <c r="N134" i="2"/>
  <c r="Q134" i="2" s="1"/>
  <c r="R134" i="2" s="1"/>
  <c r="I134" i="2"/>
  <c r="S133" i="2"/>
  <c r="Q133" i="2"/>
  <c r="R133" i="2" s="1"/>
  <c r="N133" i="2"/>
  <c r="I133" i="2"/>
  <c r="S132" i="2"/>
  <c r="N132" i="2"/>
  <c r="Q132" i="2" s="1"/>
  <c r="R132" i="2" s="1"/>
  <c r="S131" i="2"/>
  <c r="R131" i="2"/>
  <c r="N131" i="2"/>
  <c r="Q131" i="2" s="1"/>
  <c r="S130" i="2"/>
  <c r="N130" i="2"/>
  <c r="Q130" i="2" s="1"/>
  <c r="R130" i="2" s="1"/>
  <c r="S129" i="2"/>
  <c r="R129" i="2"/>
  <c r="N129" i="2"/>
  <c r="Q129" i="2" s="1"/>
  <c r="S128" i="2"/>
  <c r="N128" i="2"/>
  <c r="Q128" i="2" s="1"/>
  <c r="R128" i="2" s="1"/>
  <c r="I128" i="2"/>
  <c r="S127" i="2"/>
  <c r="Q127" i="2"/>
  <c r="R127" i="2" s="1"/>
  <c r="N127" i="2"/>
  <c r="S126" i="2"/>
  <c r="Q126" i="2"/>
  <c r="R126" i="2" s="1"/>
  <c r="N126" i="2"/>
  <c r="S125" i="2"/>
  <c r="Q125" i="2"/>
  <c r="R125" i="2" s="1"/>
  <c r="N125" i="2"/>
  <c r="S124" i="2"/>
  <c r="Q124" i="2"/>
  <c r="R124" i="2" s="1"/>
  <c r="N124" i="2"/>
  <c r="I124" i="2"/>
  <c r="S123" i="2"/>
  <c r="R123" i="2"/>
  <c r="N123" i="2"/>
  <c r="Q123" i="2" s="1"/>
  <c r="S122" i="2"/>
  <c r="N122" i="2"/>
  <c r="Q122" i="2" s="1"/>
  <c r="R122" i="2" s="1"/>
  <c r="S121" i="2"/>
  <c r="R121" i="2"/>
  <c r="N121" i="2"/>
  <c r="Q121" i="2" s="1"/>
  <c r="S120" i="2"/>
  <c r="N120" i="2"/>
  <c r="Q120" i="2" s="1"/>
  <c r="R120" i="2" s="1"/>
  <c r="S119" i="2"/>
  <c r="R119" i="2"/>
  <c r="N119" i="2"/>
  <c r="Q119" i="2" s="1"/>
  <c r="S118" i="2"/>
  <c r="N118" i="2"/>
  <c r="Q118" i="2" s="1"/>
  <c r="R118" i="2" s="1"/>
  <c r="S117" i="2"/>
  <c r="R117" i="2"/>
  <c r="N117" i="2"/>
  <c r="Q117" i="2" s="1"/>
  <c r="S116" i="2"/>
  <c r="N116" i="2"/>
  <c r="Q116" i="2" s="1"/>
  <c r="R116" i="2" s="1"/>
  <c r="I116" i="2"/>
  <c r="S115" i="2"/>
  <c r="Q115" i="2"/>
  <c r="R115" i="2" s="1"/>
  <c r="N115" i="2"/>
  <c r="S114" i="2"/>
  <c r="Q114" i="2"/>
  <c r="R114" i="2" s="1"/>
  <c r="N114" i="2"/>
  <c r="S113" i="2"/>
  <c r="Q113" i="2"/>
  <c r="R113" i="2" s="1"/>
  <c r="N113" i="2"/>
  <c r="S112" i="2"/>
  <c r="Q112" i="2"/>
  <c r="R112" i="2" s="1"/>
  <c r="N112" i="2"/>
  <c r="S111" i="2"/>
  <c r="Q111" i="2"/>
  <c r="R111" i="2" s="1"/>
  <c r="N111" i="2"/>
  <c r="S110" i="2"/>
  <c r="Q110" i="2"/>
  <c r="R110" i="2" s="1"/>
  <c r="N110" i="2"/>
  <c r="I110" i="2"/>
  <c r="S109" i="2"/>
  <c r="R109" i="2"/>
  <c r="N109" i="2"/>
  <c r="Q109" i="2" s="1"/>
  <c r="S108" i="2"/>
  <c r="N108" i="2"/>
  <c r="Q108" i="2" s="1"/>
  <c r="R108" i="2" s="1"/>
  <c r="S107" i="2"/>
  <c r="R107" i="2"/>
  <c r="N107" i="2"/>
  <c r="Q107" i="2" s="1"/>
  <c r="S106" i="2"/>
  <c r="N106" i="2"/>
  <c r="Q106" i="2" s="1"/>
  <c r="R106" i="2" s="1"/>
  <c r="I106" i="2"/>
  <c r="S105" i="2"/>
  <c r="Q105" i="2"/>
  <c r="R105" i="2" s="1"/>
  <c r="N105" i="2"/>
  <c r="S104" i="2"/>
  <c r="Q104" i="2"/>
  <c r="R104" i="2" s="1"/>
  <c r="N104" i="2"/>
  <c r="S103" i="2"/>
  <c r="Q103" i="2"/>
  <c r="R103" i="2" s="1"/>
  <c r="N103" i="2"/>
  <c r="S102" i="2"/>
  <c r="Q102" i="2"/>
  <c r="R102" i="2" s="1"/>
  <c r="N102" i="2"/>
  <c r="S101" i="2"/>
  <c r="Q101" i="2"/>
  <c r="R101" i="2" s="1"/>
  <c r="N101" i="2"/>
  <c r="S100" i="2"/>
  <c r="Q100" i="2"/>
  <c r="R100" i="2" s="1"/>
  <c r="N100" i="2"/>
  <c r="S99" i="2"/>
  <c r="N99" i="2"/>
  <c r="Q99" i="2" s="1"/>
  <c r="R99" i="2" s="1"/>
  <c r="S98" i="2"/>
  <c r="N98" i="2"/>
  <c r="Q98" i="2" s="1"/>
  <c r="R98" i="2" s="1"/>
  <c r="S97" i="2"/>
  <c r="N97" i="2"/>
  <c r="Q97" i="2" s="1"/>
  <c r="R97" i="2" s="1"/>
  <c r="S96" i="2"/>
  <c r="N96" i="2"/>
  <c r="Q96" i="2" s="1"/>
  <c r="R96" i="2" s="1"/>
  <c r="S95" i="2"/>
  <c r="N95" i="2"/>
  <c r="Q95" i="2" s="1"/>
  <c r="R95" i="2" s="1"/>
  <c r="S94" i="2"/>
  <c r="N94" i="2"/>
  <c r="Q94" i="2" s="1"/>
  <c r="R94" i="2" s="1"/>
  <c r="S93" i="2"/>
  <c r="N93" i="2"/>
  <c r="Q93" i="2" s="1"/>
  <c r="R93" i="2" s="1"/>
  <c r="S92" i="2"/>
  <c r="N92" i="2"/>
  <c r="Q92" i="2" s="1"/>
  <c r="R92" i="2" s="1"/>
  <c r="S91" i="2"/>
  <c r="N91" i="2"/>
  <c r="Q91" i="2" s="1"/>
  <c r="R91" i="2" s="1"/>
  <c r="S90" i="2"/>
  <c r="N90" i="2"/>
  <c r="Q90" i="2" s="1"/>
  <c r="R90" i="2" s="1"/>
  <c r="S89" i="2"/>
  <c r="N89" i="2"/>
  <c r="Q89" i="2" s="1"/>
  <c r="R89" i="2" s="1"/>
  <c r="S88" i="2"/>
  <c r="N88" i="2"/>
  <c r="Q88" i="2" s="1"/>
  <c r="R88" i="2" s="1"/>
  <c r="S87" i="2"/>
  <c r="N87" i="2"/>
  <c r="Q87" i="2" s="1"/>
  <c r="R87" i="2" s="1"/>
  <c r="S86" i="2"/>
  <c r="N86" i="2"/>
  <c r="Q86" i="2" s="1"/>
  <c r="R86" i="2" s="1"/>
  <c r="I86" i="2"/>
  <c r="S85" i="2"/>
  <c r="Q85" i="2"/>
  <c r="R85" i="2" s="1"/>
  <c r="N85" i="2"/>
  <c r="I85" i="2"/>
  <c r="S84" i="2"/>
  <c r="N84" i="2"/>
  <c r="Q84" i="2" s="1"/>
  <c r="R84" i="2" s="1"/>
  <c r="S83" i="2"/>
  <c r="N83" i="2"/>
  <c r="Q83" i="2" s="1"/>
  <c r="R83" i="2" s="1"/>
  <c r="S82" i="2"/>
  <c r="N82" i="2"/>
  <c r="Q82" i="2" s="1"/>
  <c r="R82" i="2" s="1"/>
  <c r="S81" i="2"/>
  <c r="N81" i="2"/>
  <c r="Q81" i="2" s="1"/>
  <c r="R81" i="2" s="1"/>
  <c r="S80" i="2"/>
  <c r="N80" i="2"/>
  <c r="Q80" i="2" s="1"/>
  <c r="R80" i="2" s="1"/>
  <c r="S79" i="2"/>
  <c r="N79" i="2"/>
  <c r="Q79" i="2" s="1"/>
  <c r="R79" i="2" s="1"/>
  <c r="S78" i="2"/>
  <c r="N78" i="2"/>
  <c r="Q78" i="2" s="1"/>
  <c r="R78" i="2" s="1"/>
  <c r="S77" i="2"/>
  <c r="N77" i="2"/>
  <c r="Q77" i="2" s="1"/>
  <c r="R77" i="2" s="1"/>
  <c r="S76" i="2"/>
  <c r="N76" i="2"/>
  <c r="Q76" i="2" s="1"/>
  <c r="R76" i="2" s="1"/>
  <c r="S75" i="2"/>
  <c r="N75" i="2"/>
  <c r="Q75" i="2" s="1"/>
  <c r="R75" i="2" s="1"/>
  <c r="S74" i="2"/>
  <c r="N74" i="2"/>
  <c r="Q74" i="2" s="1"/>
  <c r="R74" i="2" s="1"/>
  <c r="S73" i="2"/>
  <c r="N73" i="2"/>
  <c r="Q73" i="2" s="1"/>
  <c r="R73" i="2" s="1"/>
  <c r="S72" i="2"/>
  <c r="N72" i="2"/>
  <c r="Q72" i="2" s="1"/>
  <c r="R72" i="2" s="1"/>
  <c r="S71" i="2"/>
  <c r="N71" i="2"/>
  <c r="Q71" i="2" s="1"/>
  <c r="R71" i="2" s="1"/>
  <c r="S70" i="2"/>
  <c r="N70" i="2"/>
  <c r="Q70" i="2" s="1"/>
  <c r="R70" i="2" s="1"/>
  <c r="S69" i="2"/>
  <c r="N69" i="2"/>
  <c r="Q69" i="2" s="1"/>
  <c r="R69" i="2" s="1"/>
  <c r="S68" i="2"/>
  <c r="N68" i="2"/>
  <c r="Q68" i="2" s="1"/>
  <c r="R68" i="2" s="1"/>
  <c r="S67" i="2"/>
  <c r="N67" i="2"/>
  <c r="Q67" i="2" s="1"/>
  <c r="R67" i="2" s="1"/>
  <c r="I67" i="2"/>
  <c r="S66" i="2"/>
  <c r="Q66" i="2"/>
  <c r="R66" i="2" s="1"/>
  <c r="N66" i="2"/>
  <c r="S65" i="2"/>
  <c r="Q65" i="2"/>
  <c r="R65" i="2" s="1"/>
  <c r="N65" i="2"/>
  <c r="I65" i="2"/>
  <c r="S64" i="2"/>
  <c r="N64" i="2"/>
  <c r="Q64" i="2" s="1"/>
  <c r="R64" i="2" s="1"/>
  <c r="S63" i="2"/>
  <c r="N63" i="2"/>
  <c r="Q63" i="2" s="1"/>
  <c r="R63" i="2" s="1"/>
  <c r="S62" i="2"/>
  <c r="N62" i="2"/>
  <c r="Q62" i="2" s="1"/>
  <c r="R62" i="2" s="1"/>
  <c r="I62" i="2"/>
  <c r="S61" i="2"/>
  <c r="Q61" i="2"/>
  <c r="R61" i="2" s="1"/>
  <c r="N61" i="2"/>
  <c r="S60" i="2"/>
  <c r="Q60" i="2"/>
  <c r="R60" i="2" s="1"/>
  <c r="N60" i="2"/>
  <c r="I60" i="2"/>
  <c r="S59" i="2"/>
  <c r="N59" i="2"/>
  <c r="Q59" i="2" s="1"/>
  <c r="R59" i="2" s="1"/>
  <c r="S58" i="2"/>
  <c r="N58" i="2"/>
  <c r="Q58" i="2" s="1"/>
  <c r="R58" i="2" s="1"/>
  <c r="I58" i="2"/>
  <c r="S57" i="2"/>
  <c r="Q57" i="2"/>
  <c r="R57" i="2" s="1"/>
  <c r="N57" i="2"/>
  <c r="S56" i="2"/>
  <c r="Q56" i="2"/>
  <c r="R56" i="2" s="1"/>
  <c r="N56" i="2"/>
  <c r="S55" i="2"/>
  <c r="Q55" i="2"/>
  <c r="R55" i="2" s="1"/>
  <c r="N55" i="2"/>
  <c r="S54" i="2"/>
  <c r="Q54" i="2"/>
  <c r="R54" i="2" s="1"/>
  <c r="N54" i="2"/>
  <c r="S53" i="2"/>
  <c r="Q53" i="2"/>
  <c r="R53" i="2" s="1"/>
  <c r="N53" i="2"/>
  <c r="I53" i="2"/>
  <c r="S52" i="2"/>
  <c r="N52" i="2"/>
  <c r="Q52" i="2" s="1"/>
  <c r="R52" i="2" s="1"/>
  <c r="S51" i="2"/>
  <c r="N51" i="2"/>
  <c r="Q51" i="2" s="1"/>
  <c r="R51" i="2" s="1"/>
  <c r="I51" i="2"/>
  <c r="S50" i="2"/>
  <c r="Q50" i="2"/>
  <c r="R50" i="2" s="1"/>
  <c r="N50" i="2"/>
  <c r="S49" i="2"/>
  <c r="Q49" i="2"/>
  <c r="R49" i="2" s="1"/>
  <c r="N49" i="2"/>
  <c r="I49" i="2"/>
  <c r="S48" i="2"/>
  <c r="N48" i="2"/>
  <c r="Q48" i="2" s="1"/>
  <c r="R48" i="2" s="1"/>
  <c r="I48" i="2"/>
  <c r="S47" i="2"/>
  <c r="Q47" i="2"/>
  <c r="R47" i="2" s="1"/>
  <c r="N47" i="2"/>
  <c r="S46" i="2"/>
  <c r="Q46" i="2"/>
  <c r="R46" i="2" s="1"/>
  <c r="N46" i="2"/>
  <c r="S45" i="2"/>
  <c r="Q45" i="2"/>
  <c r="R45" i="2" s="1"/>
  <c r="N45" i="2"/>
  <c r="S44" i="2"/>
  <c r="Q44" i="2"/>
  <c r="R44" i="2" s="1"/>
  <c r="N44" i="2"/>
  <c r="S43" i="2"/>
  <c r="Q43" i="2"/>
  <c r="R43" i="2" s="1"/>
  <c r="N43" i="2"/>
  <c r="S42" i="2"/>
  <c r="Q42" i="2"/>
  <c r="R42" i="2" s="1"/>
  <c r="N42" i="2"/>
  <c r="S41" i="2"/>
  <c r="Q41" i="2"/>
  <c r="R41" i="2" s="1"/>
  <c r="N41" i="2"/>
  <c r="S40" i="2"/>
  <c r="Q40" i="2"/>
  <c r="R40" i="2" s="1"/>
  <c r="N40" i="2"/>
  <c r="S39" i="2"/>
  <c r="Q39" i="2"/>
  <c r="R39" i="2" s="1"/>
  <c r="N39" i="2"/>
  <c r="S38" i="2"/>
  <c r="Q38" i="2"/>
  <c r="R38" i="2" s="1"/>
  <c r="N38" i="2"/>
  <c r="S37" i="2"/>
  <c r="Q37" i="2"/>
  <c r="R37" i="2" s="1"/>
  <c r="N37" i="2"/>
  <c r="S36" i="2"/>
  <c r="Q36" i="2"/>
  <c r="R36" i="2" s="1"/>
  <c r="N36" i="2"/>
  <c r="S35" i="2"/>
  <c r="Q35" i="2"/>
  <c r="R35" i="2" s="1"/>
  <c r="N35" i="2"/>
  <c r="I35" i="2"/>
  <c r="S34" i="2"/>
  <c r="N34" i="2"/>
  <c r="Q34" i="2" s="1"/>
  <c r="R34" i="2" s="1"/>
  <c r="S33" i="2"/>
  <c r="N33" i="2"/>
  <c r="Q33" i="2" s="1"/>
  <c r="R33" i="2" s="1"/>
  <c r="S32" i="2"/>
  <c r="N32" i="2"/>
  <c r="Q32" i="2" s="1"/>
  <c r="R32" i="2" s="1"/>
  <c r="S31" i="2"/>
  <c r="N31" i="2"/>
  <c r="Q31" i="2" s="1"/>
  <c r="R31" i="2" s="1"/>
  <c r="S30" i="2"/>
  <c r="N30" i="2"/>
  <c r="Q30" i="2" s="1"/>
  <c r="R30" i="2" s="1"/>
  <c r="S29" i="2"/>
  <c r="N29" i="2"/>
  <c r="Q29" i="2" s="1"/>
  <c r="R29" i="2" s="1"/>
  <c r="S28" i="2"/>
  <c r="N28" i="2"/>
  <c r="Q28" i="2" s="1"/>
  <c r="R28" i="2" s="1"/>
  <c r="I28" i="2"/>
  <c r="S27" i="2"/>
  <c r="Q27" i="2"/>
  <c r="R27" i="2" s="1"/>
  <c r="N27" i="2"/>
  <c r="S26" i="2"/>
  <c r="Q26" i="2"/>
  <c r="R26" i="2" s="1"/>
  <c r="N26" i="2"/>
  <c r="S25" i="2"/>
  <c r="Q25" i="2"/>
  <c r="R25" i="2" s="1"/>
  <c r="N25" i="2"/>
  <c r="I25" i="2"/>
  <c r="S24" i="2"/>
  <c r="N24" i="2"/>
  <c r="Q24" i="2" s="1"/>
  <c r="R24" i="2" s="1"/>
  <c r="I24" i="2"/>
  <c r="S23" i="2"/>
  <c r="Q23" i="2"/>
  <c r="R23" i="2" s="1"/>
  <c r="N23" i="2"/>
  <c r="S22" i="2"/>
  <c r="Q22" i="2"/>
  <c r="R22" i="2" s="1"/>
  <c r="N22" i="2"/>
  <c r="S21" i="2"/>
  <c r="Q21" i="2"/>
  <c r="R21" i="2" s="1"/>
  <c r="N21" i="2"/>
  <c r="I21" i="2"/>
  <c r="S20" i="2"/>
  <c r="N20" i="2"/>
  <c r="Q20" i="2" s="1"/>
  <c r="R20" i="2" s="1"/>
  <c r="S19" i="2"/>
  <c r="N19" i="2"/>
  <c r="N345" i="2" s="1"/>
  <c r="I19" i="2"/>
  <c r="P229" i="1"/>
  <c r="O229" i="1"/>
  <c r="M229" i="1"/>
  <c r="L229" i="1"/>
  <c r="K229" i="1"/>
  <c r="J229" i="1"/>
  <c r="H229" i="1"/>
  <c r="G229" i="1"/>
  <c r="F229" i="1"/>
  <c r="Q228" i="1"/>
  <c r="S228" i="1" s="1"/>
  <c r="N228" i="1"/>
  <c r="Q227" i="1"/>
  <c r="S227" i="1" s="1"/>
  <c r="N227" i="1"/>
  <c r="Q226" i="1"/>
  <c r="S226" i="1" s="1"/>
  <c r="N226" i="1"/>
  <c r="Q225" i="1"/>
  <c r="S225" i="1" s="1"/>
  <c r="N225" i="1"/>
  <c r="Q224" i="1"/>
  <c r="S224" i="1" s="1"/>
  <c r="N224" i="1"/>
  <c r="Q223" i="1"/>
  <c r="S223" i="1" s="1"/>
  <c r="N223" i="1"/>
  <c r="Q222" i="1"/>
  <c r="S222" i="1" s="1"/>
  <c r="N222" i="1"/>
  <c r="Q221" i="1"/>
  <c r="S221" i="1" s="1"/>
  <c r="N221" i="1"/>
  <c r="Q220" i="1"/>
  <c r="S220" i="1" s="1"/>
  <c r="N220" i="1"/>
  <c r="Q219" i="1"/>
  <c r="S219" i="1" s="1"/>
  <c r="N219" i="1"/>
  <c r="Q218" i="1"/>
  <c r="S218" i="1" s="1"/>
  <c r="N218" i="1"/>
  <c r="Q217" i="1"/>
  <c r="S217" i="1" s="1"/>
  <c r="N217" i="1"/>
  <c r="Q216" i="1"/>
  <c r="S216" i="1" s="1"/>
  <c r="N216" i="1"/>
  <c r="Q215" i="1"/>
  <c r="S215" i="1" s="1"/>
  <c r="N215" i="1"/>
  <c r="I215" i="1"/>
  <c r="N214" i="1"/>
  <c r="Q214" i="1" s="1"/>
  <c r="N213" i="1"/>
  <c r="Q213" i="1" s="1"/>
  <c r="N212" i="1"/>
  <c r="Q212" i="1" s="1"/>
  <c r="N211" i="1"/>
  <c r="Q211" i="1" s="1"/>
  <c r="N210" i="1"/>
  <c r="Q210" i="1" s="1"/>
  <c r="N209" i="1"/>
  <c r="Q209" i="1" s="1"/>
  <c r="N208" i="1"/>
  <c r="Q208" i="1" s="1"/>
  <c r="I208" i="1"/>
  <c r="N207" i="1"/>
  <c r="Q207" i="1" s="1"/>
  <c r="S207" i="1" s="1"/>
  <c r="N206" i="1"/>
  <c r="Q206" i="1" s="1"/>
  <c r="S206" i="1" s="1"/>
  <c r="N205" i="1"/>
  <c r="Q205" i="1" s="1"/>
  <c r="S205" i="1" s="1"/>
  <c r="N204" i="1"/>
  <c r="Q204" i="1" s="1"/>
  <c r="S204" i="1" s="1"/>
  <c r="I204" i="1"/>
  <c r="N203" i="1"/>
  <c r="Q203" i="1" s="1"/>
  <c r="I203" i="1"/>
  <c r="Q202" i="1"/>
  <c r="S202" i="1" s="1"/>
  <c r="N202" i="1"/>
  <c r="Q201" i="1"/>
  <c r="S201" i="1" s="1"/>
  <c r="N201" i="1"/>
  <c r="Q200" i="1"/>
  <c r="S200" i="1" s="1"/>
  <c r="N200" i="1"/>
  <c r="Q199" i="1"/>
  <c r="S199" i="1" s="1"/>
  <c r="N199" i="1"/>
  <c r="Q198" i="1"/>
  <c r="S198" i="1" s="1"/>
  <c r="N198" i="1"/>
  <c r="Q197" i="1"/>
  <c r="S197" i="1" s="1"/>
  <c r="N197" i="1"/>
  <c r="Q196" i="1"/>
  <c r="S196" i="1" s="1"/>
  <c r="N196" i="1"/>
  <c r="I196" i="1"/>
  <c r="N195" i="1"/>
  <c r="Q195" i="1" s="1"/>
  <c r="N194" i="1"/>
  <c r="Q194" i="1" s="1"/>
  <c r="N193" i="1"/>
  <c r="Q193" i="1" s="1"/>
  <c r="N192" i="1"/>
  <c r="Q192" i="1" s="1"/>
  <c r="N191" i="1"/>
  <c r="Q191" i="1" s="1"/>
  <c r="N190" i="1"/>
  <c r="Q190" i="1" s="1"/>
  <c r="N189" i="1"/>
  <c r="Q189" i="1" s="1"/>
  <c r="N188" i="1"/>
  <c r="Q188" i="1" s="1"/>
  <c r="I188" i="1"/>
  <c r="Q187" i="1"/>
  <c r="S187" i="1" s="1"/>
  <c r="N187" i="1"/>
  <c r="Q186" i="1"/>
  <c r="S186" i="1" s="1"/>
  <c r="N186" i="1"/>
  <c r="Q185" i="1"/>
  <c r="S185" i="1" s="1"/>
  <c r="N185" i="1"/>
  <c r="Q184" i="1"/>
  <c r="S184" i="1" s="1"/>
  <c r="N184" i="1"/>
  <c r="Q183" i="1"/>
  <c r="S183" i="1" s="1"/>
  <c r="N183" i="1"/>
  <c r="Q182" i="1"/>
  <c r="S182" i="1" s="1"/>
  <c r="N182" i="1"/>
  <c r="Q181" i="1"/>
  <c r="S181" i="1" s="1"/>
  <c r="N181" i="1"/>
  <c r="Q180" i="1"/>
  <c r="S180" i="1" s="1"/>
  <c r="N180" i="1"/>
  <c r="Q179" i="1"/>
  <c r="S179" i="1" s="1"/>
  <c r="N179" i="1"/>
  <c r="Q178" i="1"/>
  <c r="S178" i="1" s="1"/>
  <c r="N178" i="1"/>
  <c r="Q177" i="1"/>
  <c r="S177" i="1" s="1"/>
  <c r="N177" i="1"/>
  <c r="Q176" i="1"/>
  <c r="S176" i="1" s="1"/>
  <c r="N176" i="1"/>
  <c r="Q175" i="1"/>
  <c r="S175" i="1" s="1"/>
  <c r="N175" i="1"/>
  <c r="Q174" i="1"/>
  <c r="N174" i="1"/>
  <c r="Q173" i="1"/>
  <c r="R173" i="1" s="1"/>
  <c r="N173" i="1"/>
  <c r="N172" i="1"/>
  <c r="Q172" i="1" s="1"/>
  <c r="N171" i="1"/>
  <c r="Q171" i="1" s="1"/>
  <c r="R171" i="1" s="1"/>
  <c r="Q170" i="1"/>
  <c r="R170" i="1" s="1"/>
  <c r="N170" i="1"/>
  <c r="Q169" i="1"/>
  <c r="R169" i="1" s="1"/>
  <c r="N169" i="1"/>
  <c r="N168" i="1"/>
  <c r="Q168" i="1" s="1"/>
  <c r="N167" i="1"/>
  <c r="Q167" i="1" s="1"/>
  <c r="R167" i="1" s="1"/>
  <c r="Q166" i="1"/>
  <c r="R166" i="1" s="1"/>
  <c r="N166" i="1"/>
  <c r="Q165" i="1"/>
  <c r="R165" i="1" s="1"/>
  <c r="N165" i="1"/>
  <c r="N164" i="1"/>
  <c r="Q164" i="1" s="1"/>
  <c r="N163" i="1"/>
  <c r="Q163" i="1" s="1"/>
  <c r="R163" i="1" s="1"/>
  <c r="N162" i="1"/>
  <c r="Q162" i="1" s="1"/>
  <c r="N161" i="1"/>
  <c r="Q161" i="1" s="1"/>
  <c r="N160" i="1"/>
  <c r="Q160" i="1" s="1"/>
  <c r="N159" i="1"/>
  <c r="Q159" i="1" s="1"/>
  <c r="N158" i="1"/>
  <c r="Q158" i="1" s="1"/>
  <c r="I158" i="1"/>
  <c r="N157" i="1"/>
  <c r="Q157" i="1" s="1"/>
  <c r="S157" i="1" s="1"/>
  <c r="I157" i="1"/>
  <c r="N156" i="1"/>
  <c r="Q156" i="1" s="1"/>
  <c r="N155" i="1"/>
  <c r="Q155" i="1" s="1"/>
  <c r="N154" i="1"/>
  <c r="Q154" i="1" s="1"/>
  <c r="N153" i="1"/>
  <c r="Q153" i="1" s="1"/>
  <c r="N152" i="1"/>
  <c r="Q152" i="1" s="1"/>
  <c r="N151" i="1"/>
  <c r="Q151" i="1" s="1"/>
  <c r="N150" i="1"/>
  <c r="Q150" i="1" s="1"/>
  <c r="N149" i="1"/>
  <c r="Q149" i="1" s="1"/>
  <c r="N148" i="1"/>
  <c r="Q148" i="1" s="1"/>
  <c r="N147" i="1"/>
  <c r="Q147" i="1" s="1"/>
  <c r="N146" i="1"/>
  <c r="Q146" i="1" s="1"/>
  <c r="N145" i="1"/>
  <c r="Q145" i="1" s="1"/>
  <c r="N144" i="1"/>
  <c r="Q144" i="1" s="1"/>
  <c r="N143" i="1"/>
  <c r="Q143" i="1" s="1"/>
  <c r="N142" i="1"/>
  <c r="Q142" i="1" s="1"/>
  <c r="N141" i="1"/>
  <c r="Q141" i="1" s="1"/>
  <c r="N140" i="1"/>
  <c r="Q140" i="1" s="1"/>
  <c r="N139" i="1"/>
  <c r="Q139" i="1" s="1"/>
  <c r="N138" i="1"/>
  <c r="Q138" i="1" s="1"/>
  <c r="N137" i="1"/>
  <c r="Q137" i="1" s="1"/>
  <c r="N136" i="1"/>
  <c r="Q136" i="1" s="1"/>
  <c r="N135" i="1"/>
  <c r="Q135" i="1" s="1"/>
  <c r="N134" i="1"/>
  <c r="Q134" i="1" s="1"/>
  <c r="N133" i="1"/>
  <c r="Q133" i="1" s="1"/>
  <c r="N132" i="1"/>
  <c r="Q132" i="1" s="1"/>
  <c r="N131" i="1"/>
  <c r="Q131" i="1" s="1"/>
  <c r="N130" i="1"/>
  <c r="Q130" i="1" s="1"/>
  <c r="N129" i="1"/>
  <c r="Q129" i="1" s="1"/>
  <c r="N128" i="1"/>
  <c r="Q128" i="1" s="1"/>
  <c r="N127" i="1"/>
  <c r="Q127" i="1" s="1"/>
  <c r="Q126" i="1"/>
  <c r="R126" i="1" s="1"/>
  <c r="N126" i="1"/>
  <c r="Q125" i="1"/>
  <c r="S125" i="1" s="1"/>
  <c r="N125" i="1"/>
  <c r="Q124" i="1"/>
  <c r="S124" i="1" s="1"/>
  <c r="N124" i="1"/>
  <c r="Q123" i="1"/>
  <c r="S123" i="1" s="1"/>
  <c r="N123" i="1"/>
  <c r="Q122" i="1"/>
  <c r="S122" i="1" s="1"/>
  <c r="N122" i="1"/>
  <c r="Q121" i="1"/>
  <c r="S121" i="1" s="1"/>
  <c r="N121" i="1"/>
  <c r="Q120" i="1"/>
  <c r="S120" i="1" s="1"/>
  <c r="N120" i="1"/>
  <c r="Q119" i="1"/>
  <c r="S119" i="1" s="1"/>
  <c r="N119" i="1"/>
  <c r="Q118" i="1"/>
  <c r="S118" i="1" s="1"/>
  <c r="N118" i="1"/>
  <c r="Q117" i="1"/>
  <c r="S117" i="1" s="1"/>
  <c r="N117" i="1"/>
  <c r="Q116" i="1"/>
  <c r="S116" i="1" s="1"/>
  <c r="N116" i="1"/>
  <c r="Q115" i="1"/>
  <c r="S115" i="1" s="1"/>
  <c r="N115" i="1"/>
  <c r="Q114" i="1"/>
  <c r="S114" i="1" s="1"/>
  <c r="N114" i="1"/>
  <c r="Q113" i="1"/>
  <c r="S113" i="1" s="1"/>
  <c r="N113" i="1"/>
  <c r="Q112" i="1"/>
  <c r="S112" i="1" s="1"/>
  <c r="N112" i="1"/>
  <c r="Q111" i="1"/>
  <c r="S111" i="1" s="1"/>
  <c r="N111" i="1"/>
  <c r="I111" i="1"/>
  <c r="N110" i="1"/>
  <c r="Q110" i="1" s="1"/>
  <c r="I110" i="1"/>
  <c r="N109" i="1"/>
  <c r="Q109" i="1" s="1"/>
  <c r="S109" i="1" s="1"/>
  <c r="N108" i="1"/>
  <c r="Q108" i="1" s="1"/>
  <c r="S108" i="1" s="1"/>
  <c r="N107" i="1"/>
  <c r="Q107" i="1" s="1"/>
  <c r="S107" i="1" s="1"/>
  <c r="N106" i="1"/>
  <c r="Q106" i="1" s="1"/>
  <c r="S106" i="1" s="1"/>
  <c r="N105" i="1"/>
  <c r="Q105" i="1" s="1"/>
  <c r="S105" i="1" s="1"/>
  <c r="N104" i="1"/>
  <c r="Q104" i="1" s="1"/>
  <c r="S104" i="1" s="1"/>
  <c r="N103" i="1"/>
  <c r="Q103" i="1" s="1"/>
  <c r="S103" i="1" s="1"/>
  <c r="N102" i="1"/>
  <c r="Q102" i="1" s="1"/>
  <c r="S102" i="1" s="1"/>
  <c r="N101" i="1"/>
  <c r="Q101" i="1" s="1"/>
  <c r="S101" i="1" s="1"/>
  <c r="N100" i="1"/>
  <c r="Q100" i="1" s="1"/>
  <c r="S100" i="1" s="1"/>
  <c r="N99" i="1"/>
  <c r="Q99" i="1" s="1"/>
  <c r="S99" i="1" s="1"/>
  <c r="N98" i="1"/>
  <c r="Q98" i="1" s="1"/>
  <c r="S98" i="1" s="1"/>
  <c r="N97" i="1"/>
  <c r="Q97" i="1" s="1"/>
  <c r="S97" i="1" s="1"/>
  <c r="N96" i="1"/>
  <c r="Q96" i="1" s="1"/>
  <c r="S96" i="1" s="1"/>
  <c r="N95" i="1"/>
  <c r="Q95" i="1" s="1"/>
  <c r="S95" i="1" s="1"/>
  <c r="N94" i="1"/>
  <c r="Q94" i="1" s="1"/>
  <c r="S94" i="1" s="1"/>
  <c r="N93" i="1"/>
  <c r="Q93" i="1" s="1"/>
  <c r="S93" i="1" s="1"/>
  <c r="N92" i="1"/>
  <c r="Q92" i="1" s="1"/>
  <c r="S92" i="1" s="1"/>
  <c r="N91" i="1"/>
  <c r="Q91" i="1" s="1"/>
  <c r="S91" i="1" s="1"/>
  <c r="N90" i="1"/>
  <c r="Q90" i="1" s="1"/>
  <c r="S90" i="1" s="1"/>
  <c r="N89" i="1"/>
  <c r="Q89" i="1" s="1"/>
  <c r="S89" i="1" s="1"/>
  <c r="N88" i="1"/>
  <c r="Q88" i="1" s="1"/>
  <c r="S88" i="1" s="1"/>
  <c r="N87" i="1"/>
  <c r="Q87" i="1" s="1"/>
  <c r="S87" i="1" s="1"/>
  <c r="N86" i="1"/>
  <c r="Q86" i="1" s="1"/>
  <c r="S86" i="1" s="1"/>
  <c r="N85" i="1"/>
  <c r="Q85" i="1" s="1"/>
  <c r="S85" i="1" s="1"/>
  <c r="N84" i="1"/>
  <c r="Q84" i="1" s="1"/>
  <c r="S84" i="1" s="1"/>
  <c r="N83" i="1"/>
  <c r="Q83" i="1" s="1"/>
  <c r="S83" i="1" s="1"/>
  <c r="N82" i="1"/>
  <c r="Q82" i="1" s="1"/>
  <c r="S82" i="1" s="1"/>
  <c r="N81" i="1"/>
  <c r="Q81" i="1" s="1"/>
  <c r="S81" i="1" s="1"/>
  <c r="N80" i="1"/>
  <c r="Q80" i="1" s="1"/>
  <c r="Q79" i="1"/>
  <c r="R79" i="1" s="1"/>
  <c r="N79" i="1"/>
  <c r="Q78" i="1"/>
  <c r="R78" i="1" s="1"/>
  <c r="N78" i="1"/>
  <c r="N77" i="1"/>
  <c r="Q77" i="1" s="1"/>
  <c r="N76" i="1"/>
  <c r="Q76" i="1" s="1"/>
  <c r="R76" i="1" s="1"/>
  <c r="Q75" i="1"/>
  <c r="R75" i="1" s="1"/>
  <c r="N75" i="1"/>
  <c r="Q74" i="1"/>
  <c r="R74" i="1" s="1"/>
  <c r="N74" i="1"/>
  <c r="N73" i="1"/>
  <c r="Q73" i="1" s="1"/>
  <c r="N72" i="1"/>
  <c r="Q72" i="1" s="1"/>
  <c r="R72" i="1" s="1"/>
  <c r="Q71" i="1"/>
  <c r="R71" i="1" s="1"/>
  <c r="N71" i="1"/>
  <c r="Q70" i="1"/>
  <c r="R70" i="1" s="1"/>
  <c r="N70" i="1"/>
  <c r="N69" i="1"/>
  <c r="Q69" i="1" s="1"/>
  <c r="N68" i="1"/>
  <c r="Q68" i="1" s="1"/>
  <c r="R68" i="1" s="1"/>
  <c r="I68" i="1"/>
  <c r="N67" i="1"/>
  <c r="Q67" i="1" s="1"/>
  <c r="S67" i="1" s="1"/>
  <c r="I67" i="1"/>
  <c r="N66" i="1"/>
  <c r="Q66" i="1" s="1"/>
  <c r="N65" i="1"/>
  <c r="Q65" i="1" s="1"/>
  <c r="R65" i="1" s="1"/>
  <c r="Q64" i="1"/>
  <c r="R64" i="1" s="1"/>
  <c r="N64" i="1"/>
  <c r="Q63" i="1"/>
  <c r="R63" i="1" s="1"/>
  <c r="N63" i="1"/>
  <c r="N62" i="1"/>
  <c r="Q62" i="1" s="1"/>
  <c r="N61" i="1"/>
  <c r="Q61" i="1" s="1"/>
  <c r="R61" i="1" s="1"/>
  <c r="Q60" i="1"/>
  <c r="R60" i="1" s="1"/>
  <c r="N60" i="1"/>
  <c r="Q59" i="1"/>
  <c r="R59" i="1" s="1"/>
  <c r="N59" i="1"/>
  <c r="N58" i="1"/>
  <c r="Q58" i="1" s="1"/>
  <c r="N57" i="1"/>
  <c r="Q57" i="1" s="1"/>
  <c r="R57" i="1" s="1"/>
  <c r="I57" i="1"/>
  <c r="N56" i="1"/>
  <c r="Q56" i="1" s="1"/>
  <c r="S56" i="1" s="1"/>
  <c r="N55" i="1"/>
  <c r="Q55" i="1" s="1"/>
  <c r="S55" i="1" s="1"/>
  <c r="N54" i="1"/>
  <c r="Q54" i="1" s="1"/>
  <c r="S54" i="1" s="1"/>
  <c r="I54" i="1"/>
  <c r="N53" i="1"/>
  <c r="Q53" i="1" s="1"/>
  <c r="N52" i="1"/>
  <c r="Q52" i="1" s="1"/>
  <c r="R52" i="1" s="1"/>
  <c r="Q51" i="1"/>
  <c r="R51" i="1" s="1"/>
  <c r="N51" i="1"/>
  <c r="Q50" i="1"/>
  <c r="R50" i="1" s="1"/>
  <c r="N50" i="1"/>
  <c r="N49" i="1"/>
  <c r="Q49" i="1" s="1"/>
  <c r="N48" i="1"/>
  <c r="Q48" i="1" s="1"/>
  <c r="N47" i="1"/>
  <c r="Q47" i="1" s="1"/>
  <c r="I47" i="1"/>
  <c r="Q46" i="1"/>
  <c r="R46" i="1" s="1"/>
  <c r="N46" i="1"/>
  <c r="Q45" i="1"/>
  <c r="S45" i="1" s="1"/>
  <c r="N45" i="1"/>
  <c r="Q44" i="1"/>
  <c r="S44" i="1" s="1"/>
  <c r="N44" i="1"/>
  <c r="Q43" i="1"/>
  <c r="S43" i="1" s="1"/>
  <c r="N43" i="1"/>
  <c r="Q42" i="1"/>
  <c r="R42" i="1" s="1"/>
  <c r="N42" i="1"/>
  <c r="Q41" i="1"/>
  <c r="R41" i="1" s="1"/>
  <c r="N41" i="1"/>
  <c r="Q40" i="1"/>
  <c r="S40" i="1" s="1"/>
  <c r="N40" i="1"/>
  <c r="Q39" i="1"/>
  <c r="R39" i="1" s="1"/>
  <c r="N39" i="1"/>
  <c r="Q38" i="1"/>
  <c r="R38" i="1" s="1"/>
  <c r="N38" i="1"/>
  <c r="Q37" i="1"/>
  <c r="S37" i="1" s="1"/>
  <c r="N37" i="1"/>
  <c r="Q36" i="1"/>
  <c r="S36" i="1" s="1"/>
  <c r="N36" i="1"/>
  <c r="Q35" i="1"/>
  <c r="S35" i="1" s="1"/>
  <c r="N35" i="1"/>
  <c r="I35" i="1"/>
  <c r="I229" i="1" s="1"/>
  <c r="N34" i="1"/>
  <c r="Q34" i="1" s="1"/>
  <c r="N33" i="1"/>
  <c r="Q33" i="1" s="1"/>
  <c r="N32" i="1"/>
  <c r="Q32" i="1" s="1"/>
  <c r="N31" i="1"/>
  <c r="Q31" i="1" s="1"/>
  <c r="N30" i="1"/>
  <c r="Q30" i="1" s="1"/>
  <c r="N29" i="1"/>
  <c r="Q29" i="1" s="1"/>
  <c r="N28" i="1"/>
  <c r="Q28" i="1" s="1"/>
  <c r="N27" i="1"/>
  <c r="Q27" i="1" s="1"/>
  <c r="N26" i="1"/>
  <c r="Q26" i="1" s="1"/>
  <c r="N25" i="1"/>
  <c r="Q25" i="1" s="1"/>
  <c r="N24" i="1"/>
  <c r="Q24" i="1" s="1"/>
  <c r="N23" i="1"/>
  <c r="Q23" i="1" s="1"/>
  <c r="N22" i="1"/>
  <c r="Q22" i="1" s="1"/>
  <c r="N21" i="1"/>
  <c r="Q21" i="1" s="1"/>
  <c r="N20" i="1"/>
  <c r="R49" i="1" l="1"/>
  <c r="S49" i="1"/>
  <c r="R53" i="1"/>
  <c r="S53" i="1"/>
  <c r="R69" i="1"/>
  <c r="S69" i="1"/>
  <c r="R73" i="1"/>
  <c r="S73" i="1"/>
  <c r="R77" i="1"/>
  <c r="S77" i="1"/>
  <c r="R58" i="1"/>
  <c r="S58" i="1"/>
  <c r="R62" i="1"/>
  <c r="S62" i="1"/>
  <c r="R66" i="1"/>
  <c r="S66" i="1"/>
  <c r="R164" i="1"/>
  <c r="S164" i="1"/>
  <c r="R168" i="1"/>
  <c r="S168" i="1"/>
  <c r="R172" i="1"/>
  <c r="S172" i="1"/>
  <c r="N229" i="1"/>
  <c r="S51" i="1"/>
  <c r="S60" i="1"/>
  <c r="S64" i="1"/>
  <c r="S71" i="1"/>
  <c r="S75" i="1"/>
  <c r="S79" i="1"/>
  <c r="S166" i="1"/>
  <c r="S170" i="1"/>
  <c r="I345" i="2"/>
  <c r="Q19" i="2"/>
  <c r="S345" i="2"/>
  <c r="R24" i="1"/>
  <c r="S24" i="1"/>
  <c r="S26" i="1"/>
  <c r="R26" i="1"/>
  <c r="S28" i="1"/>
  <c r="R28" i="1"/>
  <c r="S30" i="1"/>
  <c r="R30" i="1"/>
  <c r="R34" i="1"/>
  <c r="S34" i="1"/>
  <c r="S48" i="1"/>
  <c r="R48" i="1"/>
  <c r="R21" i="1"/>
  <c r="R23" i="1"/>
  <c r="S23" i="1"/>
  <c r="S25" i="1"/>
  <c r="R25" i="1"/>
  <c r="R27" i="1"/>
  <c r="S27" i="1"/>
  <c r="R29" i="1"/>
  <c r="S29" i="1"/>
  <c r="R31" i="1"/>
  <c r="S31" i="1"/>
  <c r="R33" i="1"/>
  <c r="S33" i="1"/>
  <c r="R47" i="1"/>
  <c r="S47" i="1"/>
  <c r="S22" i="1"/>
  <c r="R22" i="1"/>
  <c r="R32" i="1"/>
  <c r="S32" i="1"/>
  <c r="S38" i="1"/>
  <c r="S39" i="1"/>
  <c r="S41" i="1"/>
  <c r="S42" i="1"/>
  <c r="S46" i="1"/>
  <c r="Q20" i="1"/>
  <c r="R35" i="1"/>
  <c r="R36" i="1"/>
  <c r="R37" i="1"/>
  <c r="R40" i="1"/>
  <c r="R43" i="1"/>
  <c r="R44" i="1"/>
  <c r="R45" i="1"/>
  <c r="S50" i="1"/>
  <c r="S52" i="1"/>
  <c r="R54" i="1"/>
  <c r="R55" i="1"/>
  <c r="R56" i="1"/>
  <c r="S57" i="1"/>
  <c r="S59" i="1"/>
  <c r="S61" i="1"/>
  <c r="S63" i="1"/>
  <c r="S65" i="1"/>
  <c r="R67" i="1"/>
  <c r="S68" i="1"/>
  <c r="S70" i="1"/>
  <c r="S72" i="1"/>
  <c r="S74" i="1"/>
  <c r="S76" i="1"/>
  <c r="S78" i="1"/>
  <c r="R128" i="1"/>
  <c r="S128" i="1"/>
  <c r="R130" i="1"/>
  <c r="S130" i="1"/>
  <c r="R132" i="1"/>
  <c r="S132" i="1"/>
  <c r="R134" i="1"/>
  <c r="S134" i="1"/>
  <c r="R136" i="1"/>
  <c r="S136" i="1"/>
  <c r="R138" i="1"/>
  <c r="S138" i="1"/>
  <c r="R140" i="1"/>
  <c r="S140" i="1"/>
  <c r="R142" i="1"/>
  <c r="S142" i="1"/>
  <c r="R144" i="1"/>
  <c r="S144" i="1"/>
  <c r="R146" i="1"/>
  <c r="S146" i="1"/>
  <c r="R148" i="1"/>
  <c r="S148" i="1"/>
  <c r="R150" i="1"/>
  <c r="S150" i="1"/>
  <c r="R152" i="1"/>
  <c r="S152" i="1"/>
  <c r="R154" i="1"/>
  <c r="S154" i="1"/>
  <c r="R156" i="1"/>
  <c r="S156" i="1"/>
  <c r="R159" i="1"/>
  <c r="S159" i="1"/>
  <c r="R161" i="1"/>
  <c r="S161" i="1"/>
  <c r="S80" i="1"/>
  <c r="R80" i="1"/>
  <c r="R110" i="1"/>
  <c r="S110" i="1"/>
  <c r="R127" i="1"/>
  <c r="S127" i="1"/>
  <c r="R129" i="1"/>
  <c r="S129" i="1"/>
  <c r="R131" i="1"/>
  <c r="S131" i="1"/>
  <c r="R133" i="1"/>
  <c r="S133" i="1"/>
  <c r="R135" i="1"/>
  <c r="S135" i="1"/>
  <c r="R137" i="1"/>
  <c r="S137" i="1"/>
  <c r="R139" i="1"/>
  <c r="S139" i="1"/>
  <c r="R141" i="1"/>
  <c r="S141" i="1"/>
  <c r="R143" i="1"/>
  <c r="S143" i="1"/>
  <c r="R145" i="1"/>
  <c r="S145" i="1"/>
  <c r="R147" i="1"/>
  <c r="S147" i="1"/>
  <c r="R149" i="1"/>
  <c r="S149" i="1"/>
  <c r="R151" i="1"/>
  <c r="S151" i="1"/>
  <c r="R153" i="1"/>
  <c r="S153" i="1"/>
  <c r="R155" i="1"/>
  <c r="S155" i="1"/>
  <c r="R158" i="1"/>
  <c r="S158" i="1"/>
  <c r="R160" i="1"/>
  <c r="S160" i="1"/>
  <c r="R162" i="1"/>
  <c r="S162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57" i="1"/>
  <c r="S163" i="1"/>
  <c r="S165" i="1"/>
  <c r="S167" i="1"/>
  <c r="S169" i="1"/>
  <c r="S171" i="1"/>
  <c r="S173" i="1"/>
  <c r="S174" i="1"/>
  <c r="R174" i="1"/>
  <c r="R188" i="1"/>
  <c r="S188" i="1"/>
  <c r="R190" i="1"/>
  <c r="S190" i="1"/>
  <c r="R192" i="1"/>
  <c r="S192" i="1"/>
  <c r="R194" i="1"/>
  <c r="S194" i="1"/>
  <c r="R203" i="1"/>
  <c r="S203" i="1"/>
  <c r="R209" i="1"/>
  <c r="S209" i="1"/>
  <c r="R211" i="1"/>
  <c r="S211" i="1"/>
  <c r="R213" i="1"/>
  <c r="S213" i="1"/>
  <c r="R189" i="1"/>
  <c r="S189" i="1"/>
  <c r="R191" i="1"/>
  <c r="S191" i="1"/>
  <c r="R193" i="1"/>
  <c r="S193" i="1"/>
  <c r="R195" i="1"/>
  <c r="S195" i="1"/>
  <c r="R208" i="1"/>
  <c r="R210" i="1"/>
  <c r="R212" i="1"/>
  <c r="S212" i="1"/>
  <c r="R214" i="1"/>
  <c r="S21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96" i="1"/>
  <c r="R197" i="1"/>
  <c r="R198" i="1"/>
  <c r="R199" i="1"/>
  <c r="R200" i="1"/>
  <c r="R201" i="1"/>
  <c r="R202" i="1"/>
  <c r="R204" i="1"/>
  <c r="R205" i="1"/>
  <c r="R206" i="1"/>
  <c r="R207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Q345" i="2" l="1"/>
  <c r="Q357" i="2" s="1"/>
  <c r="R19" i="2"/>
  <c r="R345" i="2" s="1"/>
  <c r="Q229" i="1"/>
  <c r="S229" i="1"/>
  <c r="R20" i="1"/>
  <c r="R229" i="1" s="1"/>
</calcChain>
</file>

<file path=xl/comments1.xml><?xml version="1.0" encoding="utf-8"?>
<comments xmlns="http://schemas.openxmlformats.org/spreadsheetml/2006/main">
  <authors>
    <author>thaixieuhang</author>
  </authors>
  <commentList>
    <comment ref="I67" authorId="0">
      <text>
        <r>
          <rPr>
            <b/>
            <sz val="9"/>
            <color indexed="81"/>
            <rFont val="Tahoma"/>
            <family val="2"/>
          </rPr>
          <t>thaixieuhang:</t>
        </r>
        <r>
          <rPr>
            <sz val="9"/>
            <color indexed="81"/>
            <rFont val="Tahoma"/>
            <family val="2"/>
          </rPr>
          <t xml:space="preserve">
cát 1 từ T05/2017</t>
        </r>
      </text>
    </comment>
  </commentList>
</comments>
</file>

<file path=xl/comments2.xml><?xml version="1.0" encoding="utf-8"?>
<comments xmlns="http://schemas.openxmlformats.org/spreadsheetml/2006/main">
  <authors>
    <author>USER</author>
    <author>thaixieuhang</author>
  </authors>
  <commentList>
    <comment ref="C6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mới báo số mới 30/01/2015</t>
        </r>
      </text>
    </comment>
    <comment ref="C333" authorId="1">
      <text>
        <r>
          <rPr>
            <b/>
            <sz val="9"/>
            <color indexed="81"/>
            <rFont val="Tahoma"/>
            <family val="2"/>
          </rPr>
          <t>thaixieuhang:</t>
        </r>
        <r>
          <rPr>
            <sz val="9"/>
            <color indexed="81"/>
            <rFont val="Tahoma"/>
            <family val="2"/>
          </rPr>
          <t xml:space="preserve">
19/02/2016 chi cục thuế cần thơ cấp</t>
        </r>
      </text>
    </comment>
    <comment ref="C340" authorId="1">
      <text>
        <r>
          <rPr>
            <b/>
            <sz val="9"/>
            <color indexed="81"/>
            <rFont val="Tahoma"/>
            <family val="2"/>
          </rPr>
          <t>thaixieuhang:</t>
        </r>
        <r>
          <rPr>
            <sz val="9"/>
            <color indexed="81"/>
            <rFont val="Tahoma"/>
            <family val="2"/>
          </rPr>
          <t xml:space="preserve">
đã cấp ngày 13/12/2013 chi cục thuế quận tân bình cấp</t>
        </r>
      </text>
    </comment>
  </commentList>
</comments>
</file>

<file path=xl/sharedStrings.xml><?xml version="1.0" encoding="utf-8"?>
<sst xmlns="http://schemas.openxmlformats.org/spreadsheetml/2006/main" count="932" uniqueCount="665">
  <si>
    <t>Mẫu số: 05-1/BK-TNCN</t>
  </si>
  <si>
    <t>BẢNG KÊ THU NHẬP CHỊU THUẾ VÀ THUẾ THU NHẬP CÁ NHÂN ĐỐI VỚI THU NHẬP TỪ TIỀN LƯƠNG, TIỀN</t>
  </si>
  <si>
    <t>CÔNG CỦA CÁ NHÂN CƯ TRÚ CÓ KÝ HỢP ĐỒNG LAO ĐỘNG</t>
  </si>
  <si>
    <t>THUỘC DIỆN TÍNH THUẾ THEO BIỂU LŨY TIẾN TỪNG PHẦN</t>
  </si>
  <si>
    <t>[01]</t>
  </si>
  <si>
    <t xml:space="preserve">Kỳ tính thuế: Năm </t>
  </si>
  <si>
    <t>[02]</t>
  </si>
  <si>
    <t>Tên người nộp thuế:</t>
  </si>
  <si>
    <t>[03]</t>
  </si>
  <si>
    <t>Mã số thuế:</t>
  </si>
  <si>
    <t>[04]</t>
  </si>
  <si>
    <t>Tên đại lý thuế (nếu có):</t>
  </si>
  <si>
    <t>[05]</t>
  </si>
  <si>
    <t>STT</t>
  </si>
  <si>
    <t>Họ và tên (*)</t>
  </si>
  <si>
    <t>Mã số thuế</t>
  </si>
  <si>
    <t>Số CMND/Hộ chiếu</t>
  </si>
  <si>
    <t>Cá nhân uỷ quyền quyết toán thay</t>
  </si>
  <si>
    <t>Thu nhập chịu thuế</t>
  </si>
  <si>
    <t>Các khoản giảm trừ</t>
  </si>
  <si>
    <t>Thu nhập tính
 thuế</t>
  </si>
  <si>
    <t>Số thuế TNCN đã khấu trừ</t>
  </si>
  <si>
    <t>Số thuế TNCN được giảm do làm việc trong KKT</t>
  </si>
  <si>
    <t>Chi tiết kết quả quyết toán thay cho cá nhân nộp thuế</t>
  </si>
  <si>
    <t>Ký tên</t>
  </si>
  <si>
    <t>Tổng số</t>
  </si>
  <si>
    <t>Trong đó: TNCT làm căn cứ tính giảm thuế</t>
  </si>
  <si>
    <t>Số lượng NPT tính giảm trừ</t>
  </si>
  <si>
    <t>Tổng số tiền  giảm trừ gia cảnh</t>
  </si>
  <si>
    <t>Từ thiện, nhân đạo, khuyến học</t>
  </si>
  <si>
    <t>Bảo hiểm được trừ</t>
  </si>
  <si>
    <t>Quĩ hưu trí tự nguyện được trừ</t>
  </si>
  <si>
    <t>Làm việc trong KKT</t>
  </si>
  <si>
    <t>Theo Hiệp định</t>
  </si>
  <si>
    <t>Tổng số thuế phải nộp</t>
  </si>
  <si>
    <t>Số thuế đã nộp thừa</t>
  </si>
  <si>
    <t>Số thuế còn phải nộp</t>
  </si>
  <si>
    <t>UQ</t>
  </si>
  <si>
    <t>SỐ THUẾ PHẢI 
NỘP CÓ Ủy quyền</t>
  </si>
  <si>
    <t>[06]</t>
  </si>
  <si>
    <t>[07]</t>
  </si>
  <si>
    <t>[08]</t>
  </si>
  <si>
    <t>[09]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</si>
  <si>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</si>
  <si>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</si>
  <si>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</si>
  <si>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</si>
  <si>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</si>
  <si>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</si>
  <si>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</si>
  <si>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</si>
  <si>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</si>
  <si>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</si>
  <si>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</si>
  <si>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</si>
  <si>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</si>
  <si>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</si>
  <si>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</si>
  <si>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</si>
  <si>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VÕ HUỲNH TRANG</t>
  </si>
  <si>
    <t>x</t>
  </si>
  <si>
    <t>ĐẶNG VĂN LÀNH</t>
  </si>
  <si>
    <t>THẠCH VĂN DŨNG</t>
  </si>
  <si>
    <t>HOÀNG MINH TÚ</t>
  </si>
  <si>
    <t>PHẠM VIỆT MỸ</t>
  </si>
  <si>
    <t>VŨ TẤN THỌ</t>
  </si>
  <si>
    <t>TRẦN HOÀNG NGÔN</t>
  </si>
  <si>
    <t>PHẠM KIỀU ANH THƠ</t>
  </si>
  <si>
    <t>ĐỖ HOÀNG LONG</t>
  </si>
  <si>
    <t>TRẦN PHƯỚC THỊNH</t>
  </si>
  <si>
    <t>HUỲNH VĂN TRƯƠNG</t>
  </si>
  <si>
    <t>TRẦN ĐỖ HÙNG</t>
  </si>
  <si>
    <t>LÝ QUANG HUY</t>
  </si>
  <si>
    <t>NGUYỄN DƯƠNG HANH</t>
  </si>
  <si>
    <t>PHÙ TRÍ NGHĨA</t>
  </si>
  <si>
    <t>NGUYỄN VŨ ĐẰNG</t>
  </si>
  <si>
    <t>TÔ ANH QUÂN</t>
  </si>
  <si>
    <t>NGUYỄN HOÀNG ẨN</t>
  </si>
  <si>
    <t>TRẦN VIẾT AN</t>
  </si>
  <si>
    <t>NGUYỄN THỊ THÙY TRANG</t>
  </si>
  <si>
    <t>NGUYỄN DUY KHƯƠNG</t>
  </si>
  <si>
    <t>THÁI THỊ HỒNG NHUNG</t>
  </si>
  <si>
    <t>NGUYỄN THÁI HÒA</t>
  </si>
  <si>
    <t>MAI HUỲNH NGỌC TÂN</t>
  </si>
  <si>
    <t>TRẦN THANH HÙNG</t>
  </si>
  <si>
    <t>LÊ VĂN MINH</t>
  </si>
  <si>
    <t>NGUYỄN THỊ NHƯ TRÚC</t>
  </si>
  <si>
    <t>BIỆN THỦY TIÊN</t>
  </si>
  <si>
    <t>NGUYỄN THANH TÒNG</t>
  </si>
  <si>
    <t>VŨ THỊ THU GIANG</t>
  </si>
  <si>
    <t>TẠ THANH TỊNH</t>
  </si>
  <si>
    <t>LÊ THỊ MỸ TIÊN</t>
  </si>
  <si>
    <t>NGUYỄN VĂN HÒA</t>
  </si>
  <si>
    <t>LÊ THỊ NGOAN</t>
  </si>
  <si>
    <t>CHÂU NHỊ VÂN</t>
  </si>
  <si>
    <t>NGUYỄN NGỌC CHI LAN</t>
  </si>
  <si>
    <t>LÊ MINH HOÀNG</t>
  </si>
  <si>
    <t>TRƯƠNG THỊ MINH KHANG</t>
  </si>
  <si>
    <t>NGUYỄN LONG QUỐC</t>
  </si>
  <si>
    <t>NGUYỄN PHÚC ĐỨC</t>
  </si>
  <si>
    <t>VÕ HOÀI NHÂN</t>
  </si>
  <si>
    <t>NGUYỄN TRÂN TRÂN</t>
  </si>
  <si>
    <t>BÙI THỊ HUYỀN DIỆU</t>
  </si>
  <si>
    <t>TRẦN HUỲNH TRUNG</t>
  </si>
  <si>
    <t>NGUYỄN PHÚC VINH</t>
  </si>
  <si>
    <t>ĐỖ DIỆP GIA HUẤN</t>
  </si>
  <si>
    <t>LÂM NHỰT TÂN</t>
  </si>
  <si>
    <t>TRƯƠNG NHỰT KHUÊ</t>
  </si>
  <si>
    <t>NGUYỄN HOÀNG NAM</t>
  </si>
  <si>
    <t>LÊ MINH THÀNH</t>
  </si>
  <si>
    <t>TRẦM KIM ĐỊNH</t>
  </si>
  <si>
    <t>BIỆN THỊ BÍCH NGÂN</t>
  </si>
  <si>
    <t>TRẦN THỊ KIM NGỌC</t>
  </si>
  <si>
    <t>LÊ NGUYÊN LÂM</t>
  </si>
  <si>
    <t>NGUYỄN THỊ BÍCH NGỌC</t>
  </si>
  <si>
    <t>LÂM TIẾN THỊNH</t>
  </si>
  <si>
    <t>NGUYỄN TUYẾT NHUNG</t>
  </si>
  <si>
    <t>LÊ THỊ TIÊN</t>
  </si>
  <si>
    <t>TRẦN HÀ PHƯƠNG THẢO</t>
  </si>
  <si>
    <t>NGUYỄN MINH KHỞI</t>
  </si>
  <si>
    <t>NGUYỄN LỆ UYÊN</t>
  </si>
  <si>
    <t>MAI NHƯ QUỲNH</t>
  </si>
  <si>
    <t>TRẦN THỊ TRÚC MÃNH</t>
  </si>
  <si>
    <t>LÊ NHƯ THÚY QUỲNH</t>
  </si>
  <si>
    <t>NGUYỄN NGỌC NGUYỆT MINH</t>
  </si>
  <si>
    <t>TRẦN LÊ UYÊN</t>
  </si>
  <si>
    <t>HUỲNH TRƯỜNG HIỆP</t>
  </si>
  <si>
    <t>LÊ THỊ THANH YẾN</t>
  </si>
  <si>
    <t>CAO THỊ KIM HOÀNG</t>
  </si>
  <si>
    <t>NGUYỄN THỊ HOÀNG OANH</t>
  </si>
  <si>
    <t>NGUYỄN THỊ THANH TÂM</t>
  </si>
  <si>
    <t>NGUYỄN THẮNG</t>
  </si>
  <si>
    <t>NGUYỄN THỊ TRANG ĐÀI</t>
  </si>
  <si>
    <t>NGUYỄN NGỌC QUỲNH</t>
  </si>
  <si>
    <t>NGUYỄN VŨ PHƯƠNG LAN</t>
  </si>
  <si>
    <t>NGUYỄN THỊ LINH TUYỀN</t>
  </si>
  <si>
    <t>NGUYỄN NGỌC NHÃ THẢO</t>
  </si>
  <si>
    <t>BÙI THỊ SOA</t>
  </si>
  <si>
    <t>NGUYỄN THỊ THU HIỀN</t>
  </si>
  <si>
    <t>ĐẶNG DUY KHÁNH</t>
  </si>
  <si>
    <t>ĐỖ CHÂU MINH VĨNH THỌ</t>
  </si>
  <si>
    <t>TRẦN YÊN HẢO</t>
  </si>
  <si>
    <t>TRẦN HOÀNG YẾN</t>
  </si>
  <si>
    <t>NGÔ THỊ KIM HƯƠNG</t>
  </si>
  <si>
    <t>NGUYỄN NGỌC TRÚC PHƯƠNG</t>
  </si>
  <si>
    <t>BÙI THỊ NGỌC HÂN</t>
  </si>
  <si>
    <t>NGUYỄN HỮU NHÂN</t>
  </si>
  <si>
    <t>LÊ THÀNH TÀI</t>
  </si>
  <si>
    <t>LÊ MINH HỮU</t>
  </si>
  <si>
    <t>DƯƠNG PHÚC LAM</t>
  </si>
  <si>
    <t>LÊ VĂN LÈO</t>
  </si>
  <si>
    <t>NGUYỄN TẤN ĐẠT</t>
  </si>
  <si>
    <t>BÙI THỊ BÍCH THỦY</t>
  </si>
  <si>
    <t>NGUYỄN THỊ HIỀN</t>
  </si>
  <si>
    <t>8132953324</t>
  </si>
  <si>
    <t>TRƯƠNG TRẦN NGUYÊN THẢO</t>
  </si>
  <si>
    <t>8132953331</t>
  </si>
  <si>
    <t>TRƯƠNG THÀNH NAM</t>
  </si>
  <si>
    <t>PHAN THỊ TRUNG NGỌC</t>
  </si>
  <si>
    <t>CHÂU LIỄU TRINH</t>
  </si>
  <si>
    <t>LÂM THỊ THU PHƯƠNG</t>
  </si>
  <si>
    <t>PHẠM TRUNG TÍN</t>
  </si>
  <si>
    <t>NGUYỄN NGỌC HUYỀN</t>
  </si>
  <si>
    <t>8414371500</t>
  </si>
  <si>
    <t>TRẦN NGUYỄN DU</t>
  </si>
  <si>
    <t>8414371620</t>
  </si>
  <si>
    <t>PHẠM VĂN LÌNH</t>
  </si>
  <si>
    <t>CAO THÀNH VĂN</t>
  </si>
  <si>
    <t>PHẠM TRƯƠNG YẾN NHI</t>
  </si>
  <si>
    <t>PHẠM THỊ MINH</t>
  </si>
  <si>
    <t>NGÔ THỊ THÚY HẰNG</t>
  </si>
  <si>
    <t>VŨ QUANG HƯỜNG</t>
  </si>
  <si>
    <t>TRƯƠNG QUỲNH TRANG</t>
  </si>
  <si>
    <t>8086378927</t>
  </si>
  <si>
    <t>NGÔ TẤN BẢO</t>
  </si>
  <si>
    <t>TRẦN THỊ LỆ HỒNG</t>
  </si>
  <si>
    <t>PHAN NỮ HỒNG BẢO LINH</t>
  </si>
  <si>
    <t>8132953356</t>
  </si>
  <si>
    <t>NGUYỄN XUÂN QUANG</t>
  </si>
  <si>
    <t>NGUYỄN MINH PHƯƠNG</t>
  </si>
  <si>
    <t>PHAN THỊ HỒNG</t>
  </si>
  <si>
    <t>LƯƠNG THỊ MINH THƯ</t>
  </si>
  <si>
    <t>PHẠM ANH TUẤN</t>
  </si>
  <si>
    <t>TRẦN BÌNH KHIÊM</t>
  </si>
  <si>
    <t>HUỲNH CÔNG HIỆP</t>
  </si>
  <si>
    <t>PHAN THỊ LUYỆN</t>
  </si>
  <si>
    <t>NGUYỄN HOÀNG DUY</t>
  </si>
  <si>
    <t>8414371772</t>
  </si>
  <si>
    <t>NGÔ MỸ LINH</t>
  </si>
  <si>
    <t>8456693757</t>
  </si>
  <si>
    <t>ĐẶNG THANH HỒNG</t>
  </si>
  <si>
    <t>NGUYỄN CHÍ MINH TRUNG</t>
  </si>
  <si>
    <t>PHAN THANH HẢI</t>
  </si>
  <si>
    <t>NGUYỄN VĂN TÁM</t>
  </si>
  <si>
    <t>NGUYỄN KIM BẠCH</t>
  </si>
  <si>
    <t>VÕ NHẬT NGÂN TUYỀN</t>
  </si>
  <si>
    <t>HỨA KIM CHI</t>
  </si>
  <si>
    <t>THÁI XIẾU HẰNG</t>
  </si>
  <si>
    <t>TÔ VĂN NHÂN</t>
  </si>
  <si>
    <t>NGUYỄN THỊ BÍCH TUYỀN</t>
  </si>
  <si>
    <t>LIÊU THỊ XUÂN ĐÀO</t>
  </si>
  <si>
    <t>NGUYỄN HIỆP PHÚC</t>
  </si>
  <si>
    <t>TRẦN KIM LAN</t>
  </si>
  <si>
    <t>NGUYỄN THỌ TÙNG</t>
  </si>
  <si>
    <t>LÊ HỒNG PHƯỚC</t>
  </si>
  <si>
    <t>BÙI DŨNG SĨ</t>
  </si>
  <si>
    <t>8070431276</t>
  </si>
  <si>
    <t>LÊ HOÀNG PHÚC</t>
  </si>
  <si>
    <t>8456693771</t>
  </si>
  <si>
    <t>PHAN THỊ VÂN</t>
  </si>
  <si>
    <t>8456693820</t>
  </si>
  <si>
    <t>NGÔ PHƯƠNG THẢO</t>
  </si>
  <si>
    <t>NGUYỄN THỌ SƠN</t>
  </si>
  <si>
    <t>NGUYỄN HUY HOÀNG TRÍ</t>
  </si>
  <si>
    <t>LÊ THỊ NHÂN DUYÊN</t>
  </si>
  <si>
    <t>NGUYỄN THỊ NHƯ TRANG</t>
  </si>
  <si>
    <t>8132953451</t>
  </si>
  <si>
    <t>LÊ THỊ GÁI</t>
  </si>
  <si>
    <t>DƯƠNG THÀNH NHÂN</t>
  </si>
  <si>
    <t>NGUYỄN THỊ THANH TRÚC</t>
  </si>
  <si>
    <t>NGUYỄN THỊ XUÂN MAI</t>
  </si>
  <si>
    <t>TRẦN ĐẶNG ĐĂNG KHOA</t>
  </si>
  <si>
    <t>0303626413</t>
  </si>
  <si>
    <t>NGUYỄN THỊ NGỌC HÂN</t>
  </si>
  <si>
    <t>8132953370</t>
  </si>
  <si>
    <t>NGUYỄN VIỆT PHƯƠNG</t>
  </si>
  <si>
    <t>NGUYỄN THỊ HỒNG</t>
  </si>
  <si>
    <t>NGUYỄN HỒNG THỦY</t>
  </si>
  <si>
    <t>8097426097</t>
  </si>
  <si>
    <t>NGUYỄN KIM CƯƠNG</t>
  </si>
  <si>
    <t>DƯƠNG THỊ THÙY TRANG</t>
  </si>
  <si>
    <t>PHẠM THỊ BÉ KIỀU</t>
  </si>
  <si>
    <t>8357961726</t>
  </si>
  <si>
    <t>NGUYỄN THỊ HẢI YẾN</t>
  </si>
  <si>
    <t>LÊ THỊ HOÀNG MỸ</t>
  </si>
  <si>
    <t>BÙI TRẦN PHƯƠNG UYÊN</t>
  </si>
  <si>
    <t>8132953282</t>
  </si>
  <si>
    <t>TRẦN LINH PHƯƠNG</t>
  </si>
  <si>
    <t>8132953275</t>
  </si>
  <si>
    <t>LÊ VĂN GIÁP</t>
  </si>
  <si>
    <t>TRẦN THỤY LAM THẢO</t>
  </si>
  <si>
    <t>8132953317</t>
  </si>
  <si>
    <t>HUỲNH PHAN TƯỜNG VI</t>
  </si>
  <si>
    <t>CHÂU MINH KHOA</t>
  </si>
  <si>
    <t>NGUYỄN VĂN BÌNH</t>
  </si>
  <si>
    <t>8132953268</t>
  </si>
  <si>
    <t>TRẦN VIỆT XÔ</t>
  </si>
  <si>
    <t>8132953250</t>
  </si>
  <si>
    <t>PHẠM THỊ MỸ NGỌC</t>
  </si>
  <si>
    <t>NGUYỄN THỊ ÁNH NGUYỆT</t>
  </si>
  <si>
    <t>TIẾT ANH THƯ</t>
  </si>
  <si>
    <t>TÔ THỊ BÍCH SƠN</t>
  </si>
  <si>
    <t>NGUYỄN THANH TRƯỜNG</t>
  </si>
  <si>
    <t>TRẦN LÊ CÔNG TRỨ</t>
  </si>
  <si>
    <t>TRẦN XUÂN QUỲNH</t>
  </si>
  <si>
    <t>8343735773</t>
  </si>
  <si>
    <t>BÙI CÔNG MINH</t>
  </si>
  <si>
    <t>8456693845</t>
  </si>
  <si>
    <t>NGUYỄN THỊ TUYẾT MINH</t>
  </si>
  <si>
    <t>LÂM THỊ THỦY TIÊN</t>
  </si>
  <si>
    <t>LÊ HÀ LAN PHƯƠNG</t>
  </si>
  <si>
    <t>ÂU XUÂN SÂM</t>
  </si>
  <si>
    <t>TRẦN TRƯƠNG NGỌC BÍCH</t>
  </si>
  <si>
    <t>ĐỖ HỒNG DIỄM</t>
  </si>
  <si>
    <t>DƯƠNG QUỐC THANH</t>
  </si>
  <si>
    <t>PHAN THỊ TUYẾT NHUNG</t>
  </si>
  <si>
    <t>TRẦN THỊ BÍCH PHƯƠNG</t>
  </si>
  <si>
    <t>NGUYỄN HỮU CHƯỜNG</t>
  </si>
  <si>
    <t>HOÀNG MINH ĐĂNG</t>
  </si>
  <si>
    <t>NGUYỄN THANH GIANG</t>
  </si>
  <si>
    <t>PHẠM THỊ NGỌC NGA</t>
  </si>
  <si>
    <t>CAO THỊ TÀI NGUYÊN</t>
  </si>
  <si>
    <t>NGUYỄN NHẬT TƯỜNG</t>
  </si>
  <si>
    <t>TRƯƠNG THỊ TUYẾT CHÂU</t>
  </si>
  <si>
    <t>TRẦN THỊ HỒNG LÊ</t>
  </si>
  <si>
    <t>ĐINH VĂN PHƯƠNG</t>
  </si>
  <si>
    <t>1800 578 296</t>
  </si>
  <si>
    <t>ĐOÀN THỊ THÙY TRÂN</t>
  </si>
  <si>
    <t>LÊ HỮU PHƯỚC</t>
  </si>
  <si>
    <t>NGUYỄN THỊ THU TRÂM</t>
  </si>
  <si>
    <t>ĐỖ THỊ CẨM HỒNG</t>
  </si>
  <si>
    <t>TRỊNH MINH THIẾT</t>
  </si>
  <si>
    <t>8132953613</t>
  </si>
  <si>
    <t>NGUYỄN THỊ BÍCH</t>
  </si>
  <si>
    <t>8132953620</t>
  </si>
  <si>
    <t>NGUYỄN XUÂN VINH</t>
  </si>
  <si>
    <t>NGUYỄN THANH HÙNG</t>
  </si>
  <si>
    <t>VÕ THÀNH TRINH</t>
  </si>
  <si>
    <t xml:space="preserve">
8068438482</t>
  </si>
  <si>
    <t>VŨ THỊ NHUẬN</t>
  </si>
  <si>
    <t xml:space="preserve">
1800812411</t>
  </si>
  <si>
    <t>ĐINH NGỌC TRƯỜNG</t>
  </si>
  <si>
    <t>8357961846</t>
  </si>
  <si>
    <t>LÊ TRUNG HIẾU</t>
  </si>
  <si>
    <t>NGUYỄN PHAN ANH</t>
  </si>
  <si>
    <t>8500231384</t>
  </si>
  <si>
    <t>DƯƠNG THỊ BÍCH TRÂM</t>
  </si>
  <si>
    <t>8500231433</t>
  </si>
  <si>
    <t>PHẠM DUY ĐỨC</t>
  </si>
  <si>
    <t>8435924428</t>
  </si>
  <si>
    <t>Ghi chú: - Cột số 24 là cột cán bộ phải nộp thuế TNCN năm 2017</t>
  </si>
  <si>
    <t xml:space="preserve">      - Số tiền phải nộp thuế sẽ trừ vào lương hàng tháng của cán bộ</t>
  </si>
  <si>
    <t>NGUYỄN TRUNG KIÊN</t>
  </si>
  <si>
    <t>BẢNG KÊ THU NHẬP CHỊU THUẾ VÀ THUẾ THU NHẬP CÁ NHÂN ĐỐI VỚI THU NHẬP TỪ TIỀN LƯƠNG,   TIỀN</t>
  </si>
  <si>
    <t>CÁ NHÂN ĐẾN PHÒNG TÀI CHÍNH KẾ TOÁN NHẬN BẢNG TỔNG HỢP ĐỂ QUYẾT TOÁN THUẾ VỚI CỤC THUẾ TPCT TRƯỚC NGÀY 31/03/2018</t>
  </si>
  <si>
    <t>NGUYỄN T. THANH PHƯỢNG</t>
  </si>
  <si>
    <t>NGUYỄN VĂN LÂM</t>
  </si>
  <si>
    <t>NGUYỄN THỊ GIAO HẠ</t>
  </si>
  <si>
    <t>NGUYỄN VĂN LUÂN</t>
  </si>
  <si>
    <t>NGUYỄN THỊ NGA</t>
  </si>
  <si>
    <t>NGUYỄN HỒNG PHONG</t>
  </si>
  <si>
    <t>HOÀNG ĐỨC TRÌNH</t>
  </si>
  <si>
    <t>TRẦN THỊ THU KHA</t>
  </si>
  <si>
    <t>NGUYỄN PHÚC DUY</t>
  </si>
  <si>
    <t>HUỲNH TỐ ANH</t>
  </si>
  <si>
    <t>LÂM THỊ KIM THOA</t>
  </si>
  <si>
    <t>TRẦN KIM THƯƠNG</t>
  </si>
  <si>
    <t>NGUYỄN VĂN ĐỐI</t>
  </si>
  <si>
    <t>HỒ ĐIỀN</t>
  </si>
  <si>
    <t>LÊ THỊ HUỲNH MI</t>
  </si>
  <si>
    <t>LÊ CHÍ LINH</t>
  </si>
  <si>
    <t>PHẠM HOÀNG KHÁNH</t>
  </si>
  <si>
    <t>TRẦN THÁI THANH TÂM</t>
  </si>
  <si>
    <t>PHÙNG BÁ TRƯỜNG</t>
  </si>
  <si>
    <t>NGUYỄN HỒNG HÀ</t>
  </si>
  <si>
    <t>NGUYỄN TUẤN LINH</t>
  </si>
  <si>
    <t>TRẦN QUANG HẢI</t>
  </si>
  <si>
    <t>NGUYỄN PHAN HẢI SÂM</t>
  </si>
  <si>
    <t>TRẦN NGỌC DUNG</t>
  </si>
  <si>
    <t>DƯƠNG THỊ LOAN</t>
  </si>
  <si>
    <t>HUỲNH PHƯỚC MỸ</t>
  </si>
  <si>
    <t>TRỊNH THỊ HỒNG CỦA</t>
  </si>
  <si>
    <t>LÊ CHÍ DŨNG</t>
  </si>
  <si>
    <t>ĐINH THỊ HƯƠNG TRÚC</t>
  </si>
  <si>
    <t>NGUYỄN THỊ BÍCH HẢO</t>
  </si>
  <si>
    <t>TRƯƠNG THÁI LAM NGUYÊN</t>
  </si>
  <si>
    <t>TRẦN THỊ THU THẢO</t>
  </si>
  <si>
    <t>TRỊNH THỊ TÂM</t>
  </si>
  <si>
    <t>TRẦN KIM CÚC</t>
  </si>
  <si>
    <t>HÀ THỊ THẢO MAI</t>
  </si>
  <si>
    <t>TRẦN TÍN NGHĨA</t>
  </si>
  <si>
    <t>PHẠM THỊ NGỌC YẾN</t>
  </si>
  <si>
    <t>ĐỖ ÁNH MINH</t>
  </si>
  <si>
    <t>LƯƠNG QUỐC BÌNH</t>
  </si>
  <si>
    <t>TRẦN THỊ NHƯ LÊ</t>
  </si>
  <si>
    <t>NGUYỄN THỊ BÉ HAI</t>
  </si>
  <si>
    <t>ĐOÀN VĂN QUYỀN</t>
  </si>
  <si>
    <t>TRẦN VĂN ĐIỀN</t>
  </si>
  <si>
    <t>LÝ TÚ HƯƠNG</t>
  </si>
  <si>
    <t>NGUYỄN THỊ THẢO LINH</t>
  </si>
  <si>
    <t>LÊ THỊ CẨM LY</t>
  </si>
  <si>
    <t>PHẠM VĂN NĂNG</t>
  </si>
  <si>
    <t>LÊ THANH HÙNG</t>
  </si>
  <si>
    <t>NGUYỄN VĂN TỐNG</t>
  </si>
  <si>
    <t>LIÊU VĨNH ĐẠT</t>
  </si>
  <si>
    <t>TRẦN HIẾU NHÂN</t>
  </si>
  <si>
    <t>NGUYỄN LƯU GIANG</t>
  </si>
  <si>
    <t>VÕ THỊ HẬU</t>
  </si>
  <si>
    <t>PHAN VĂN KHOÁT</t>
  </si>
  <si>
    <t>ĐẶNG HỒNG QUÂN</t>
  </si>
  <si>
    <t>LÊ QUANG TRUNG</t>
  </si>
  <si>
    <t>LA VĨNH PHÚC</t>
  </si>
  <si>
    <t>TRẦN VIỆT HOÀNG</t>
  </si>
  <si>
    <t>TRẦN ĐỨC THÁI</t>
  </si>
  <si>
    <t>VÕ QUANG HUY</t>
  </si>
  <si>
    <t>QUÁCH VÕ TẤN PHÁT</t>
  </si>
  <si>
    <t>NGUYỄN HỮU TÀI</t>
  </si>
  <si>
    <t>TRỊNH ĐÌNH THẢO</t>
  </si>
  <si>
    <t>TRƯƠNG TÂN NGUYÊN</t>
  </si>
  <si>
    <t>VŨ VĂN KIM LONG</t>
  </si>
  <si>
    <t>ĐỖ THANH HUY</t>
  </si>
  <si>
    <t>VÕ NGUYÊN HỒNG PHÚC</t>
  </si>
  <si>
    <t>TRẦN THỊ CẨM NHUNG</t>
  </si>
  <si>
    <t>TRẦN THỊ THÚY HỒNG</t>
  </si>
  <si>
    <t>TRẦN VĂN ĐĂNG</t>
  </si>
  <si>
    <t>LÊ VŨ LINH</t>
  </si>
  <si>
    <t>NGUYỄN THÀNH TẤN</t>
  </si>
  <si>
    <t>PHẠM VIỆT TRIỀU</t>
  </si>
  <si>
    <t>NGUYỄN TÂM TỪ</t>
  </si>
  <si>
    <t>NGUYỄN LÊ HOAN</t>
  </si>
  <si>
    <t>NGUYỄN THANH HUY</t>
  </si>
  <si>
    <t>MAI HỮU LỰC</t>
  </si>
  <si>
    <t>TRẦN QUANG SƠN</t>
  </si>
  <si>
    <t>LÂM ĐÔNG PHONG</t>
  </si>
  <si>
    <t>NGUYỄN HOÀNG THUẤN</t>
  </si>
  <si>
    <t>ĐOÀN DŨNG TIẾN</t>
  </si>
  <si>
    <t>PHẠM THỊ ANH THƯ</t>
  </si>
  <si>
    <t>NGUYỄN BẢO QUỐC</t>
  </si>
  <si>
    <t>VÕ ĐÔNG HẢI</t>
  </si>
  <si>
    <t>TRẦN THỊ HƯỜNG</t>
  </si>
  <si>
    <t>LƯU THỊ THANH ĐÀO</t>
  </si>
  <si>
    <t>TRƯƠNG THỊ ANH THI</t>
  </si>
  <si>
    <t>ĐOÀN THANH ĐIỀN</t>
  </si>
  <si>
    <t>NGUYỄN QUỐC TUẤN</t>
  </si>
  <si>
    <t>LÂM ĐỨC TÂM</t>
  </si>
  <si>
    <t>NGŨ QUỐC VĨ</t>
  </si>
  <si>
    <t>HUỲNH THỊ UYỂN TRANG</t>
  </si>
  <si>
    <t>DƯƠNG MỸ LINH</t>
  </si>
  <si>
    <t>TRẦN KHÁNH NGA</t>
  </si>
  <si>
    <t>PHAN HỮU THÚY NGA</t>
  </si>
  <si>
    <t>VÕ CHÂU QUỲNH ANH</t>
  </si>
  <si>
    <t>QUAN KIM PHỤNG</t>
  </si>
  <si>
    <t>NGUYỄN THỊ THƯ</t>
  </si>
  <si>
    <t>NGUYỄN THỊ PHƯƠNG YẾN</t>
  </si>
  <si>
    <t>NGÔ VĂN TRUYỀN</t>
  </si>
  <si>
    <t>NGUYỄN THỊ BẠCH HUỆ</t>
  </si>
  <si>
    <t>MAI LONG THỦY</t>
  </si>
  <si>
    <t>HUỲNH HIẾU TÂM</t>
  </si>
  <si>
    <t>PHẠM THU THÙY</t>
  </si>
  <si>
    <t>KHA HỮU NHÂN</t>
  </si>
  <si>
    <t>ĐOÀN THỊ KIM CHÂU</t>
  </si>
  <si>
    <t>VÕ PHẠM MINH THƯ</t>
  </si>
  <si>
    <t>NGUYỄN NHƯ NGHĨA</t>
  </si>
  <si>
    <t>TRẦN THỊ TRÚC LINH</t>
  </si>
  <si>
    <t>TRỊNH KIẾN TRUNG</t>
  </si>
  <si>
    <t>TRẦN KIM SƠN</t>
  </si>
  <si>
    <t>NGUYỄN THỊ DIỄM</t>
  </si>
  <si>
    <t>HUỲNH THANH HIỀN</t>
  </si>
  <si>
    <t>NGUYỄN THỊ HỒNG TRÂN</t>
  </si>
  <si>
    <t>VÕ MINH PHƯƠNG</t>
  </si>
  <si>
    <t>VÕ HOÀNG NGHĨA</t>
  </si>
  <si>
    <t>HUỲNH TUẤN AN</t>
  </si>
  <si>
    <t>DƯƠNG THỊ THANH VÂN</t>
  </si>
  <si>
    <t>ĐOÀN ĐỨC NHÂN</t>
  </si>
  <si>
    <t>NGUYỄN VIỆT THU TRANG</t>
  </si>
  <si>
    <t>NGUYỄN VĂN THÀNH</t>
  </si>
  <si>
    <t>TRẦN NGUYỄN TRỌNG PHÚ</t>
  </si>
  <si>
    <t>TRẦN HOÀNG DUY</t>
  </si>
  <si>
    <t>LƯƠNG THỊ MỸ LINH</t>
  </si>
  <si>
    <t>HUỲNH THỊ KIM YẾN</t>
  </si>
  <si>
    <t>ĐẶNG THỊ BÍCH PHƯỢNG</t>
  </si>
  <si>
    <t>LÊ CÔNG HÀNH</t>
  </si>
  <si>
    <t>NGUYỄN BÙI THÁI HUY</t>
  </si>
  <si>
    <t>VÕ ANH HỔ</t>
  </si>
  <si>
    <t>TRẦN NGỌC XUÂN</t>
  </si>
  <si>
    <t>LƯƠNG THANH ĐIỀN</t>
  </si>
  <si>
    <t>NGUYỄN HẢI HÀ</t>
  </si>
  <si>
    <t>NGUYỄN VĂN THỐNG</t>
  </si>
  <si>
    <t>NGUYỄN TIẾN AN</t>
  </si>
  <si>
    <t>TRẦN THIỆN THẮNG</t>
  </si>
  <si>
    <t>ĐOÀN HỮU NHÂN</t>
  </si>
  <si>
    <t>NGUYỄN THANH HẢI</t>
  </si>
  <si>
    <t>NGUYỄN THỊ THU CÚC</t>
  </si>
  <si>
    <t>TRƯƠNG NGỌC PHƯỚC</t>
  </si>
  <si>
    <t>CAO THỊ VUI</t>
  </si>
  <si>
    <t>VÕ THỊ KHÁNH NGUYỆT</t>
  </si>
  <si>
    <t>NGUYỄN THỊ THU BA</t>
  </si>
  <si>
    <t>PHAN VIỆT HƯNG</t>
  </si>
  <si>
    <t>BÙI QUANG NGHĨA</t>
  </si>
  <si>
    <t>LÊ VĂN KHOA</t>
  </si>
  <si>
    <t>CHUNG HỮU NGHỊ</t>
  </si>
  <si>
    <t>NGUYỄN THỊ NGUYÊN THẢO</t>
  </si>
  <si>
    <t>LÊ THỊ THÚY LOAN</t>
  </si>
  <si>
    <t>NGUYỄN THỊ THANH NHÀN</t>
  </si>
  <si>
    <t>PHẠM NGUYỄN KIM TUYỀN</t>
  </si>
  <si>
    <t>NGUYỄN PHƯỚC SANG</t>
  </si>
  <si>
    <t>LÊ HOÀNG SƠN</t>
  </si>
  <si>
    <t>NGUYỄN NGỌC RẠNG</t>
  </si>
  <si>
    <t>TRẦN QUANG KHẢI</t>
  </si>
  <si>
    <t>NGUYỄN HUỲNH ÁI UYÊN</t>
  </si>
  <si>
    <t>LÊ MINH LÝ</t>
  </si>
  <si>
    <t>LÊ NGUYỄN THẢO CHƯƠNG</t>
  </si>
  <si>
    <t>DƯƠNG HỮU NGHỊ</t>
  </si>
  <si>
    <t>HOÀNG QUANG SÁNG</t>
  </si>
  <si>
    <t>PHẠM THANH THẾ</t>
  </si>
  <si>
    <t>NGUYỄN TRIỀU VIỆT</t>
  </si>
  <si>
    <t>ĐỖ HỘI</t>
  </si>
  <si>
    <t>HUỲNH NGỌC LIÊN</t>
  </si>
  <si>
    <t>TRẦN THỊ MỘNG DUNG</t>
  </si>
  <si>
    <t>HUỲNH VĂN BÁ</t>
  </si>
  <si>
    <t>TRẦN GIA HƯNG</t>
  </si>
  <si>
    <t>TRƯƠNG THỊ CHIÊU</t>
  </si>
  <si>
    <t>TÔN CHI NHÂN</t>
  </si>
  <si>
    <t>HUỲNH QUYẾT THẮNG</t>
  </si>
  <si>
    <t>NGUYỄN VĂN QUI</t>
  </si>
  <si>
    <t>TĂNG KIM SƠN</t>
  </si>
  <si>
    <t>LÊ THANH VŨ</t>
  </si>
  <si>
    <t>PHẠM HOÀNG MINH QUÂN</t>
  </si>
  <si>
    <t>KHƯU MINH CẢNH</t>
  </si>
  <si>
    <t>THÁI THỊ NGỌC THÚY</t>
  </si>
  <si>
    <t>LÊ THỊ LỢI</t>
  </si>
  <si>
    <t>BÙI THỊ NGỌC MẪN</t>
  </si>
  <si>
    <t>ĐỖ THỊ THẢO</t>
  </si>
  <si>
    <t>NGUYỄN THỊ NGỌC TRÂN</t>
  </si>
  <si>
    <t>PHAN THÙY NGÂN</t>
  </si>
  <si>
    <t>TRẦN THỊ PHƯƠNG ĐAN</t>
  </si>
  <si>
    <t>HUỲNH THÚY PHƯƠNG</t>
  </si>
  <si>
    <t>LA MINH TÂN</t>
  </si>
  <si>
    <t>NGUYỄN NGỌC THÚY</t>
  </si>
  <si>
    <t>LÊ THANH PHƯƠNG</t>
  </si>
  <si>
    <t>PHẠM HẢI ĐĂNG</t>
  </si>
  <si>
    <t>TRƯƠNG LÊ THU NHẠN</t>
  </si>
  <si>
    <t>BÙI LÊ HỒNG HẠNH</t>
  </si>
  <si>
    <t>HUỲNH TRẦN GIA HƯNG</t>
  </si>
  <si>
    <t>TRẦN THANH PHÚT</t>
  </si>
  <si>
    <t>NGUYỄN THANH QUANG</t>
  </si>
  <si>
    <t>HOÀNG KÍNH CHƯƠNG</t>
  </si>
  <si>
    <t>LÊ HOANG</t>
  </si>
  <si>
    <t>BÙI HUY HOÀNG</t>
  </si>
  <si>
    <t>NGUYỄN MỸ HUYỀN</t>
  </si>
  <si>
    <t>LÊ MINH THUẬN</t>
  </si>
  <si>
    <t>NGUYỄN THỊ MỘNG TUYỀN</t>
  </si>
  <si>
    <t>TRẦN THỊ THANH THÚY</t>
  </si>
  <si>
    <t>DƯƠNG THỊ TRÚC LY</t>
  </si>
  <si>
    <t>NGUYỄN THỊ ĐẶNG</t>
  </si>
  <si>
    <t>LỮ THIỆN PHÚC</t>
  </si>
  <si>
    <t>NGUYỄN THỊ BÍCH THỦY</t>
  </si>
  <si>
    <t>PHẠM THỊ TỐ LIÊN</t>
  </si>
  <si>
    <t>LÊ VIỆT HÙNG</t>
  </si>
  <si>
    <t>VÕ THỊ MỸ HƯƠNG</t>
  </si>
  <si>
    <t>DƯƠNG XUÂN CHỮ</t>
  </si>
  <si>
    <t>LÊ KIM KHÁNH</t>
  </si>
  <si>
    <t>PHẠM THÀNH SUÔL</t>
  </si>
  <si>
    <t>NGUYỄN THỊ HẠNH</t>
  </si>
  <si>
    <t>NGUYỄN HOÀNG YẾN</t>
  </si>
  <si>
    <t>THẠCH TRẦN MINH UYÊN</t>
  </si>
  <si>
    <t>TRẦN BÁ VIỆT QUÍ</t>
  </si>
  <si>
    <t>LÊ THANH VĨNH TUYÊN</t>
  </si>
  <si>
    <t>HUỲNH THỊ MỸ DUYÊN</t>
  </si>
  <si>
    <t>NGUYỄN PHỤC HƯNG</t>
  </si>
  <si>
    <t>NGUYỄN TRẦN MẪN</t>
  </si>
  <si>
    <t>LÂM THANH HÙNG</t>
  </si>
  <si>
    <t>TRẦN THỊ TUYẾT PHỤNG</t>
  </si>
  <si>
    <t>LÊ THỊ MINH NGỌC</t>
  </si>
  <si>
    <t>NGUYỄN NGỌC THỂ TRÂN</t>
  </si>
  <si>
    <t>NGUYỄN THỊ NGỌC VÂN</t>
  </si>
  <si>
    <t>NGUYỄN THỊ HỒNG LONG</t>
  </si>
  <si>
    <t>LÊ THỊ CẨM TÚ</t>
  </si>
  <si>
    <t>ĐỖ TRUNG HiỀN</t>
  </si>
  <si>
    <t>NGUYỄN MẠNH QUÂN</t>
  </si>
  <si>
    <t>MAI PHƯƠNG MAI</t>
  </si>
  <si>
    <t>0300394429</t>
  </si>
  <si>
    <t>TRƯƠNG BÁ NHẪN</t>
  </si>
  <si>
    <t>NGUYỄN THỊ HẰNG</t>
  </si>
  <si>
    <t>PHAN KIM HUỆ</t>
  </si>
  <si>
    <t>0311533120</t>
  </si>
  <si>
    <t>LÊ THẾ THỰ</t>
  </si>
  <si>
    <t>TRẦN THỊ TRUNG CHIẾN</t>
  </si>
  <si>
    <t>0305844167</t>
  </si>
  <si>
    <t>BÙI VĂN TÂN</t>
  </si>
  <si>
    <t>ĐÀM VĂN CƯƠNG</t>
  </si>
  <si>
    <t>PHẠM THỊ TÂM</t>
  </si>
  <si>
    <t>HUỲNH THÚY HẰNG</t>
  </si>
  <si>
    <t>PHẠM CÔNG THANH</t>
  </si>
  <si>
    <t>8071780505</t>
  </si>
  <si>
    <t>NGUYỄN THÀNH MÂY</t>
  </si>
  <si>
    <t>TRẦN THỊ THANH HƯƠNG</t>
  </si>
  <si>
    <t>HÀ BẢO TRÂN</t>
  </si>
  <si>
    <t>PHAN THỊ ÁNH NGUYỆT</t>
  </si>
  <si>
    <t>8132953349</t>
  </si>
  <si>
    <t>NGUYỄN VĂN BỘ</t>
  </si>
  <si>
    <t>TRẦN HOÀI ÂN</t>
  </si>
  <si>
    <t>8414371892</t>
  </si>
  <si>
    <t>NGUYỄN HỒNG THƠI</t>
  </si>
  <si>
    <t>TRẦN THỊ HỒNG NHUNG</t>
  </si>
  <si>
    <t>HUỲNH NGỌC THANH</t>
  </si>
  <si>
    <t>LƯƠNG BÁ PHÙNG</t>
  </si>
  <si>
    <t>BÙI VĂN TUẤN</t>
  </si>
  <si>
    <t>LÊ VĂN ĐÔN</t>
  </si>
  <si>
    <t>TRẦN VĂN CÔNG</t>
  </si>
  <si>
    <t>8070431283</t>
  </si>
  <si>
    <t>NGUYỄN THỊ NGỌC TIẾN</t>
  </si>
  <si>
    <t>LÊ VĂN TÂM</t>
  </si>
  <si>
    <t>8456693796</t>
  </si>
  <si>
    <t>BÙI THẾ LÂN</t>
  </si>
  <si>
    <t>NGUYỄN CHÍ TRUNG</t>
  </si>
  <si>
    <t>MAI HUỲNH NHƯ</t>
  </si>
  <si>
    <t>LẠI VĂN NÔNG</t>
  </si>
  <si>
    <t>NGÔ THỊ DUNG</t>
  </si>
  <si>
    <t>NGUYỄN THANH LIÊM</t>
  </si>
  <si>
    <t>LƯ TRÍ DIẾN</t>
  </si>
  <si>
    <t>8132953395</t>
  </si>
  <si>
    <t>NGUYỄN TRUNG HIẾU</t>
  </si>
  <si>
    <t>NGUYỄN THANH QUÂN</t>
  </si>
  <si>
    <t>NGUYỄN HỮU THUYẾT</t>
  </si>
  <si>
    <t>LÊ KIM NGUYÊN</t>
  </si>
  <si>
    <t>8132953363</t>
  </si>
  <si>
    <t>NGUYỄN THỊ TỐ LAN</t>
  </si>
  <si>
    <t>NGUYỄN VĂN TUẤN</t>
  </si>
  <si>
    <t>HUỲNH VĂN LỘC</t>
  </si>
  <si>
    <t>8132953388</t>
  </si>
  <si>
    <t>BÙI THỊ THANH THÚY</t>
  </si>
  <si>
    <t>PHẠM ĐỨC THỌ</t>
  </si>
  <si>
    <t>LÊ KIM THA</t>
  </si>
  <si>
    <t>NGUYỄN HỒNG THIỆP</t>
  </si>
  <si>
    <t>NGUYỄN THỊ HỒNG NGA</t>
  </si>
  <si>
    <t>TRẦN THỊ NHƯ NGỌC</t>
  </si>
  <si>
    <t>NGUYỄN THỊ THƯƠNG</t>
  </si>
  <si>
    <t>TRẦN VĂN NGUYÊN</t>
  </si>
  <si>
    <t>VÕ VĂN QUYỀN</t>
  </si>
  <si>
    <t>LÊ MINH LỢI</t>
  </si>
  <si>
    <t>NGUYỄN HOÀNG THÁI</t>
  </si>
  <si>
    <t>8132953243</t>
  </si>
  <si>
    <t>DƯƠNG THỊ THẢO VY</t>
  </si>
  <si>
    <t>8317454159</t>
  </si>
  <si>
    <t>TRẦN HUỲNH TUẤN</t>
  </si>
  <si>
    <t>ĐOÀN THỊ TUYẾT NGÂN</t>
  </si>
  <si>
    <t>ĐOÀN ANH VŨ</t>
  </si>
  <si>
    <t>8132953483</t>
  </si>
  <si>
    <t>NGUYỄN DUY LINH</t>
  </si>
  <si>
    <t>8132953469</t>
  </si>
  <si>
    <t>CAO LƯƠNG BÌNH</t>
  </si>
  <si>
    <t>1800765190</t>
  </si>
  <si>
    <t>NGUYỄN HOÀNG MẾN</t>
  </si>
  <si>
    <t>NGUYỄN THỊ LỆ THU</t>
  </si>
  <si>
    <t>LƯƠNG THỊ HOÀI THANH</t>
  </si>
  <si>
    <t>NGÔ NGỌC UYÊN</t>
  </si>
  <si>
    <t>8414372007</t>
  </si>
  <si>
    <t>HUỲNH MINH ĐIỀN</t>
  </si>
  <si>
    <t>8048736970</t>
  </si>
  <si>
    <t>VÕ TẤN CƯỜNG</t>
  </si>
  <si>
    <t>NGUYỄN NGỌC TRÂN</t>
  </si>
  <si>
    <t>TRẦN THỊ TUYẾT LY</t>
  </si>
  <si>
    <t>NGUYỄN KIM PHỤNG</t>
  </si>
  <si>
    <t>TRẦN TRỌNG ANH TUẤN</t>
  </si>
  <si>
    <t>NGUYỄN HỮU GIÀU</t>
  </si>
  <si>
    <t>8456693852</t>
  </si>
  <si>
    <t>LÊ THẾ HIỂN</t>
  </si>
  <si>
    <t>8456693884</t>
  </si>
  <si>
    <t>LÊ MINH DƯƠNG</t>
  </si>
  <si>
    <t>ĐINH TRUNG HIẾU</t>
  </si>
  <si>
    <t>8456694020</t>
  </si>
  <si>
    <t>DƯƠNG PHÁT MINH</t>
  </si>
  <si>
    <t>8456694045</t>
  </si>
  <si>
    <t>LÊ THANH NHẬT MINH</t>
  </si>
  <si>
    <t>TRẦN HỮU NGHĨA</t>
  </si>
  <si>
    <t>LƯU THỊ TRÂM ANH</t>
  </si>
  <si>
    <t>NGUYỄN THỊ KIM QUYÊN</t>
  </si>
  <si>
    <t>NGUYỄN THANH THỦY</t>
  </si>
  <si>
    <t>VÕ THỊ XUÂN HƯƠNG</t>
  </si>
  <si>
    <t>8456694052</t>
  </si>
  <si>
    <t>PHẠM HỒNG TRINH</t>
  </si>
  <si>
    <t>8456694077</t>
  </si>
  <si>
    <t>ĐẶNG QUỐC THÁI</t>
  </si>
  <si>
    <t>8456694091</t>
  </si>
  <si>
    <t>MAI VÕ KIM THANH</t>
  </si>
  <si>
    <t>QUÁCH VÕ BÍCH THUẬN</t>
  </si>
  <si>
    <t>8456694101</t>
  </si>
  <si>
    <t>PHẠM THÀNH CÔNG</t>
  </si>
  <si>
    <t>NGUYỄN MINH KHOA</t>
  </si>
  <si>
    <t>8456694119</t>
  </si>
  <si>
    <t>NGUYỄN THỊ PHƯƠNG LAM</t>
  </si>
  <si>
    <t>8456694126</t>
  </si>
  <si>
    <t>TRẦN NGỌC NAM PHƯƠNG</t>
  </si>
  <si>
    <t>NGUYỄN THÀNH NHU</t>
  </si>
  <si>
    <t>8500231377</t>
  </si>
  <si>
    <t>ĐÀO VĂN THẠO</t>
  </si>
  <si>
    <t>PHAN NGUYỄN HỮU ĐỨC</t>
  </si>
  <si>
    <t>8500231391</t>
  </si>
  <si>
    <t>BÙI NGỌC NIỆM</t>
  </si>
  <si>
    <t>TRẦN VÕ THÚY VY</t>
  </si>
  <si>
    <t>NGUYỄN THÁI THÔNG</t>
  </si>
  <si>
    <t>8500231401</t>
  </si>
  <si>
    <t>LÊ HOOÀNG PHÚC</t>
  </si>
  <si>
    <t>8500231419</t>
  </si>
  <si>
    <t>VÕ VĂN THI</t>
  </si>
  <si>
    <t>8500231426</t>
  </si>
  <si>
    <t>NGUYỄN QUỐC BẢO</t>
  </si>
  <si>
    <t>TRẦN VĂN ĐỆ</t>
  </si>
  <si>
    <t>8357961814</t>
  </si>
  <si>
    <t>NGUYỄN TRẦN PHƯƠNG THẢO</t>
  </si>
  <si>
    <t>ĐÀO QUANG OÁNH</t>
  </si>
  <si>
    <t>DƯ THỊ NGỌC THU</t>
  </si>
  <si>
    <t>0306973743</t>
  </si>
  <si>
    <t>cá nhân tự đi nộp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</si>
</sst>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\ _$_-;\-* #,##0\ _$_-;_-* &quot;-&quot;\ _$_-;_-@_-"/>
    <numFmt numFmtId="165" formatCode="_-* #,##0.00\ _$_-;\-* #,##0.00\ _$_-;_-* &quot;-&quot;??\ _$_-;_-@_-"/>
    <numFmt numFmtId="166" formatCode="_(* #,##0_);_(* \(#,##0\);_(* &quot;-&quot;??_);_(@_)"/>
    <numFmt numFmtId="167" formatCode="####;\(####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VNI-Times"/>
    </font>
    <font>
      <b/>
      <sz val="13"/>
      <name val="Times New Roman"/>
      <family val="1"/>
    </font>
    <font>
      <sz val="13"/>
      <name val="VNI-Times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VNI-Times"/>
    </font>
    <font>
      <sz val="10"/>
      <color rgb="FF00B050"/>
      <name val="VNI-Times"/>
    </font>
    <font>
      <b/>
      <sz val="10"/>
      <color rgb="FF7030A0"/>
      <name val="VNI-Times"/>
    </font>
    <font>
      <b/>
      <sz val="8"/>
      <name val="Times New Roman"/>
      <family val="1"/>
    </font>
    <font>
      <b/>
      <sz val="10"/>
      <color rgb="FF00B0F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7030A0"/>
      <name val="VNI-Times"/>
    </font>
    <font>
      <b/>
      <sz val="12"/>
      <name val="Times New Roman"/>
      <family val="1"/>
    </font>
    <font>
      <sz val="12"/>
      <name val="VNI-Times"/>
    </font>
    <font>
      <sz val="10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69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2" applyNumberFormat="1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0" fontId="6" fillId="0" borderId="0" xfId="0" applyFont="1" applyFill="1"/>
    <xf numFmtId="0" fontId="0" fillId="0" borderId="0" xfId="0" applyAlignment="1" applyProtection="1">
      <alignment horizontal="left"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center" vertical="top"/>
    </xf>
    <xf numFmtId="49" fontId="0" fillId="0" borderId="0" xfId="0" applyNumberFormat="1" applyAlignment="1" applyProtection="1">
      <alignment horizontal="right" vertical="top"/>
    </xf>
    <xf numFmtId="3" fontId="0" fillId="0" borderId="0" xfId="0" applyNumberFormat="1" applyFill="1" applyAlignment="1" applyProtection="1">
      <alignment horizontal="left" vertical="top"/>
    </xf>
    <xf numFmtId="3" fontId="0" fillId="0" borderId="0" xfId="0" applyNumberFormat="1" applyAlignment="1" applyProtection="1">
      <alignment horizontal="left" vertical="top"/>
    </xf>
    <xf numFmtId="0" fontId="7" fillId="0" borderId="0" xfId="3" applyFont="1" applyFill="1" applyAlignment="1" applyProtection="1">
      <alignment horizontal="left" vertical="top"/>
    </xf>
    <xf numFmtId="0" fontId="0" fillId="0" borderId="0" xfId="3" applyFont="1" applyFill="1" applyAlignment="1" applyProtection="1">
      <alignment horizontal="left" vertical="top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vertical="center"/>
    </xf>
    <xf numFmtId="49" fontId="9" fillId="4" borderId="0" xfId="0" applyNumberFormat="1" applyFont="1" applyFill="1" applyAlignment="1" applyProtection="1">
      <alignment horizontal="left"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10" fillId="0" borderId="2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3" fontId="11" fillId="0" borderId="2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/>
    <xf numFmtId="3" fontId="11" fillId="0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6" fontId="10" fillId="0" borderId="2" xfId="1" applyNumberFormat="1" applyFont="1" applyFill="1" applyBorder="1"/>
    <xf numFmtId="166" fontId="11" fillId="0" borderId="2" xfId="1" applyNumberFormat="1" applyFont="1" applyFill="1" applyBorder="1"/>
    <xf numFmtId="0" fontId="9" fillId="0" borderId="0" xfId="0" applyFont="1"/>
    <xf numFmtId="0" fontId="9" fillId="0" borderId="3" xfId="0" applyFont="1" applyBorder="1"/>
    <xf numFmtId="0" fontId="10" fillId="0" borderId="3" xfId="0" applyFont="1" applyFill="1" applyBorder="1" applyProtection="1"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3" fontId="11" fillId="0" borderId="3" xfId="0" applyNumberFormat="1" applyFont="1" applyFill="1" applyBorder="1" applyAlignment="1" applyProtection="1">
      <alignment horizontal="right"/>
      <protection locked="0"/>
    </xf>
    <xf numFmtId="3" fontId="10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/>
    <xf numFmtId="3" fontId="11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6" fontId="10" fillId="0" borderId="3" xfId="1" applyNumberFormat="1" applyFont="1" applyFill="1" applyBorder="1"/>
    <xf numFmtId="166" fontId="11" fillId="0" borderId="3" xfId="1" applyNumberFormat="1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 applyProtection="1">
      <alignment horizontal="center"/>
    </xf>
    <xf numFmtId="0" fontId="10" fillId="0" borderId="3" xfId="0" quotePrefix="1" applyFont="1" applyFill="1" applyBorder="1" applyAlignment="1">
      <alignment horizontal="right"/>
    </xf>
    <xf numFmtId="0" fontId="10" fillId="0" borderId="3" xfId="0" applyFont="1" applyFill="1" applyBorder="1" applyAlignment="1" applyProtection="1">
      <alignment horizontal="left"/>
      <protection locked="0"/>
    </xf>
    <xf numFmtId="3" fontId="10" fillId="0" borderId="3" xfId="0" quotePrefix="1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167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3" xfId="0" quotePrefix="1" applyFont="1" applyFill="1" applyBorder="1" applyAlignment="1" applyProtection="1">
      <alignment horizontal="center"/>
      <protection locked="0"/>
    </xf>
    <xf numFmtId="49" fontId="10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/>
    <xf numFmtId="3" fontId="12" fillId="4" borderId="1" xfId="0" applyNumberFormat="1" applyFont="1" applyFill="1" applyBorder="1"/>
    <xf numFmtId="3" fontId="12" fillId="0" borderId="1" xfId="0" applyNumberFormat="1" applyFont="1" applyFill="1" applyBorder="1"/>
    <xf numFmtId="3" fontId="9" fillId="0" borderId="0" xfId="0" applyNumberFormat="1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3" fontId="12" fillId="0" borderId="0" xfId="0" applyNumberFormat="1" applyFont="1" applyFill="1" applyBorder="1"/>
    <xf numFmtId="0" fontId="0" fillId="0" borderId="0" xfId="0" applyFill="1"/>
    <xf numFmtId="0" fontId="13" fillId="0" borderId="0" xfId="0" applyFont="1" applyFill="1"/>
    <xf numFmtId="0" fontId="14" fillId="0" borderId="0" xfId="0" applyFont="1" applyFill="1"/>
    <xf numFmtId="3" fontId="13" fillId="0" borderId="0" xfId="0" applyNumberFormat="1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5" fillId="0" borderId="0" xfId="0" applyFont="1" applyFill="1"/>
    <xf numFmtId="164" fontId="14" fillId="0" borderId="0" xfId="2" applyNumberFormat="1" applyFont="1" applyFill="1"/>
    <xf numFmtId="3" fontId="13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3" fontId="14" fillId="0" borderId="0" xfId="0" applyNumberFormat="1" applyFont="1" applyFill="1"/>
    <xf numFmtId="0" fontId="13" fillId="0" borderId="0" xfId="0" applyFont="1" applyFill="1" applyAlignment="1">
      <alignment horizontal="left"/>
    </xf>
    <xf numFmtId="166" fontId="10" fillId="0" borderId="0" xfId="1" applyNumberFormat="1" applyFont="1" applyFill="1"/>
    <xf numFmtId="0" fontId="16" fillId="0" borderId="0" xfId="0" applyFont="1" applyFill="1"/>
    <xf numFmtId="4" fontId="17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3" fontId="1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3" fontId="16" fillId="0" borderId="0" xfId="0" applyNumberFormat="1" applyFont="1" applyFill="1"/>
    <xf numFmtId="0" fontId="0" fillId="0" borderId="0" xfId="0" applyFont="1" applyFill="1"/>
    <xf numFmtId="0" fontId="19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applyFont="1" applyFill="1"/>
    <xf numFmtId="0" fontId="20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 applyAlignment="1"/>
    <xf numFmtId="3" fontId="4" fillId="0" borderId="0" xfId="0" applyNumberFormat="1" applyFont="1" applyFill="1"/>
    <xf numFmtId="0" fontId="3" fillId="4" borderId="0" xfId="0" applyFont="1" applyFill="1" applyAlignment="1">
      <alignment horizontal="center"/>
    </xf>
    <xf numFmtId="0" fontId="23" fillId="0" borderId="0" xfId="0" applyFont="1" applyFill="1"/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164" fontId="25" fillId="0" borderId="0" xfId="2" applyNumberFormat="1" applyFont="1" applyFill="1" applyAlignment="1">
      <alignment horizontal="left"/>
    </xf>
    <xf numFmtId="0" fontId="25" fillId="0" borderId="0" xfId="0" applyFont="1" applyFill="1"/>
    <xf numFmtId="0" fontId="7" fillId="4" borderId="0" xfId="3" applyFont="1" applyFill="1" applyAlignment="1" applyProtection="1">
      <alignment horizontal="left" vertical="top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9" fontId="8" fillId="3" borderId="19" xfId="0" applyNumberFormat="1" applyFont="1" applyFill="1" applyBorder="1" applyAlignment="1" applyProtection="1">
      <alignment horizontal="center" vertical="center" wrapText="1"/>
    </xf>
    <xf numFmtId="49" fontId="8" fillId="4" borderId="20" xfId="0" applyNumberFormat="1" applyFont="1" applyFill="1" applyBorder="1" applyAlignment="1" applyProtection="1">
      <alignment horizontal="center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</xf>
    <xf numFmtId="49" fontId="8" fillId="3" borderId="21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Border="1"/>
    <xf numFmtId="0" fontId="10" fillId="0" borderId="22" xfId="0" applyFont="1" applyFill="1" applyBorder="1" applyProtection="1"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/>
    </xf>
    <xf numFmtId="3" fontId="11" fillId="0" borderId="22" xfId="0" applyNumberFormat="1" applyFont="1" applyFill="1" applyBorder="1" applyAlignment="1" applyProtection="1">
      <alignment horizontal="right"/>
      <protection locked="0"/>
    </xf>
    <xf numFmtId="3" fontId="10" fillId="0" borderId="22" xfId="0" applyNumberFormat="1" applyFont="1" applyFill="1" applyBorder="1" applyAlignment="1">
      <alignment horizontal="right"/>
    </xf>
    <xf numFmtId="3" fontId="9" fillId="0" borderId="22" xfId="0" applyNumberFormat="1" applyFont="1" applyBorder="1"/>
    <xf numFmtId="3" fontId="11" fillId="0" borderId="22" xfId="0" applyNumberFormat="1" applyFont="1" applyFill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166" fontId="10" fillId="4" borderId="22" xfId="1" applyNumberFormat="1" applyFont="1" applyFill="1" applyBorder="1"/>
    <xf numFmtId="166" fontId="11" fillId="0" borderId="22" xfId="1" applyNumberFormat="1" applyFont="1" applyFill="1" applyBorder="1"/>
    <xf numFmtId="166" fontId="10" fillId="4" borderId="3" xfId="1" applyNumberFormat="1" applyFont="1" applyFill="1" applyBorder="1"/>
    <xf numFmtId="3" fontId="26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 applyProtection="1">
      <alignment horizontal="left"/>
    </xf>
    <xf numFmtId="0" fontId="10" fillId="5" borderId="3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/>
    <xf numFmtId="0" fontId="10" fillId="0" borderId="4" xfId="0" quotePrefix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Border="1"/>
    <xf numFmtId="3" fontId="11" fillId="0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166" fontId="10" fillId="4" borderId="4" xfId="1" applyNumberFormat="1" applyFont="1" applyFill="1" applyBorder="1"/>
    <xf numFmtId="166" fontId="11" fillId="0" borderId="4" xfId="1" applyNumberFormat="1" applyFont="1" applyFill="1" applyBorder="1"/>
    <xf numFmtId="3" fontId="0" fillId="0" borderId="0" xfId="0" applyNumberFormat="1"/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9" fontId="8" fillId="3" borderId="18" xfId="0" applyNumberFormat="1" applyFont="1" applyFill="1" applyBorder="1" applyAlignment="1" applyProtection="1">
      <alignment horizontal="center" vertical="center" wrapText="1"/>
    </xf>
    <xf numFmtId="49" fontId="8" fillId="3" borderId="13" xfId="0" applyNumberFormat="1" applyFont="1" applyFill="1" applyBorder="1" applyAlignment="1" applyProtection="1">
      <alignment horizontal="center" vertical="center" wrapText="1"/>
    </xf>
    <xf numFmtId="49" fontId="8" fillId="3" borderId="10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center" vertical="center" wrapText="1"/>
    </xf>
    <xf numFmtId="49" fontId="8" fillId="3" borderId="8" xfId="0" applyNumberFormat="1" applyFont="1" applyFill="1" applyBorder="1" applyAlignment="1" applyProtection="1">
      <alignment horizontal="center" vertical="center" wrapText="1"/>
    </xf>
    <xf numFmtId="49" fontId="8" fillId="3" borderId="9" xfId="0" applyNumberFormat="1" applyFont="1" applyFill="1" applyBorder="1" applyAlignment="1" applyProtection="1">
      <alignment horizontal="center" vertical="center" wrapText="1"/>
    </xf>
  </cellXfs>
  <cellStyles count="4">
    <cellStyle name="20% - Accent1" xfId="3" builtinId="30"/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6</xdr:row>
      <xdr:rowOff>142876</xdr:rowOff>
    </xdr:from>
    <xdr:to>
      <xdr:col>8</xdr:col>
      <xdr:colOff>323850</xdr:colOff>
      <xdr:row>7</xdr:row>
      <xdr:rowOff>190500</xdr:rowOff>
    </xdr:to>
    <xdr:sp macro="" textlink="">
      <xdr:nvSpPr>
        <xdr:cNvPr id="2" name="TextBox 1"/>
        <xdr:cNvSpPr txBox="1"/>
      </xdr:nvSpPr>
      <xdr:spPr>
        <a:xfrm>
          <a:off x="3914775" y="1295401"/>
          <a:ext cx="62865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1100"/>
            <a:t>2017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9</xdr:col>
      <xdr:colOff>609600</xdr:colOff>
      <xdr:row>9</xdr:row>
      <xdr:rowOff>19050</xdr:rowOff>
    </xdr:to>
    <xdr:sp macro="" textlink="">
      <xdr:nvSpPr>
        <xdr:cNvPr id="3" name="TextBox 2"/>
        <xdr:cNvSpPr txBox="1"/>
      </xdr:nvSpPr>
      <xdr:spPr>
        <a:xfrm>
          <a:off x="2838450" y="1552575"/>
          <a:ext cx="25336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1000" b="1">
              <a:latin typeface="Times New Roman" pitchFamily="18" charset="0"/>
              <a:cs typeface="Times New Roman" pitchFamily="18" charset="0"/>
            </a:rPr>
            <a:t>TR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ƯỜNG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 ĐẠI HỌC Y D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ƯỢ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C CẦN TH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Ơ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0</xdr:colOff>
      <xdr:row>9</xdr:row>
      <xdr:rowOff>28575</xdr:rowOff>
    </xdr:from>
    <xdr:to>
      <xdr:col>5</xdr:col>
      <xdr:colOff>466725</xdr:colOff>
      <xdr:row>10</xdr:row>
      <xdr:rowOff>66675</xdr:rowOff>
    </xdr:to>
    <xdr:sp macro="" textlink="">
      <xdr:nvSpPr>
        <xdr:cNvPr id="4" name="TextBox 3"/>
        <xdr:cNvSpPr txBox="1"/>
      </xdr:nvSpPr>
      <xdr:spPr>
        <a:xfrm>
          <a:off x="2838450" y="1828800"/>
          <a:ext cx="9048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/>
          <a:r>
            <a:rPr lang="en-US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1800526185</a:t>
          </a:r>
        </a:p>
      </xdr:txBody>
    </xdr:sp>
    <xdr:clientData/>
  </xdr:twoCellAnchor>
  <xdr:twoCellAnchor>
    <xdr:from>
      <xdr:col>3</xdr:col>
      <xdr:colOff>0</xdr:colOff>
      <xdr:row>10</xdr:row>
      <xdr:rowOff>104776</xdr:rowOff>
    </xdr:from>
    <xdr:to>
      <xdr:col>9</xdr:col>
      <xdr:colOff>9525</xdr:colOff>
      <xdr:row>11</xdr:row>
      <xdr:rowOff>47626</xdr:rowOff>
    </xdr:to>
    <xdr:sp macro="" textlink="">
      <xdr:nvSpPr>
        <xdr:cNvPr id="5" name="TextBox 4"/>
        <xdr:cNvSpPr txBox="1"/>
      </xdr:nvSpPr>
      <xdr:spPr>
        <a:xfrm>
          <a:off x="2838450" y="2133601"/>
          <a:ext cx="193357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19050</xdr:colOff>
      <xdr:row>11</xdr:row>
      <xdr:rowOff>85724</xdr:rowOff>
    </xdr:from>
    <xdr:to>
      <xdr:col>5</xdr:col>
      <xdr:colOff>485775</xdr:colOff>
      <xdr:row>12</xdr:row>
      <xdr:rowOff>9525</xdr:rowOff>
    </xdr:to>
    <xdr:sp macro="" textlink="">
      <xdr:nvSpPr>
        <xdr:cNvPr id="6" name="TextBox 5"/>
        <xdr:cNvSpPr txBox="1"/>
      </xdr:nvSpPr>
      <xdr:spPr>
        <a:xfrm>
          <a:off x="2838450" y="2333624"/>
          <a:ext cx="923925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638175</xdr:colOff>
      <xdr:row>6</xdr:row>
      <xdr:rowOff>142876</xdr:rowOff>
    </xdr:from>
    <xdr:to>
      <xdr:col>8</xdr:col>
      <xdr:colOff>323850</xdr:colOff>
      <xdr:row>7</xdr:row>
      <xdr:rowOff>190500</xdr:rowOff>
    </xdr:to>
    <xdr:sp macro="" textlink="">
      <xdr:nvSpPr>
        <xdr:cNvPr id="7" name="TextBox 6"/>
        <xdr:cNvSpPr txBox="1"/>
      </xdr:nvSpPr>
      <xdr:spPr>
        <a:xfrm>
          <a:off x="3914775" y="1295401"/>
          <a:ext cx="62865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1100"/>
            <a:t>2017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9</xdr:col>
      <xdr:colOff>609600</xdr:colOff>
      <xdr:row>9</xdr:row>
      <xdr:rowOff>19050</xdr:rowOff>
    </xdr:to>
    <xdr:sp macro="" textlink="">
      <xdr:nvSpPr>
        <xdr:cNvPr id="8" name="TextBox 7"/>
        <xdr:cNvSpPr txBox="1"/>
      </xdr:nvSpPr>
      <xdr:spPr>
        <a:xfrm>
          <a:off x="2838450" y="1552575"/>
          <a:ext cx="25336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1000" b="1">
              <a:latin typeface="Times New Roman" pitchFamily="18" charset="0"/>
              <a:cs typeface="Times New Roman" pitchFamily="18" charset="0"/>
            </a:rPr>
            <a:t>TR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ƯỜNG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 ĐẠI HỌC Y D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ƯỢ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C CẦN TH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Ơ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0</xdr:colOff>
      <xdr:row>9</xdr:row>
      <xdr:rowOff>28575</xdr:rowOff>
    </xdr:from>
    <xdr:to>
      <xdr:col>5</xdr:col>
      <xdr:colOff>466725</xdr:colOff>
      <xdr:row>10</xdr:row>
      <xdr:rowOff>66675</xdr:rowOff>
    </xdr:to>
    <xdr:sp macro="" textlink="">
      <xdr:nvSpPr>
        <xdr:cNvPr id="9" name="TextBox 8"/>
        <xdr:cNvSpPr txBox="1"/>
      </xdr:nvSpPr>
      <xdr:spPr>
        <a:xfrm>
          <a:off x="2838450" y="1828800"/>
          <a:ext cx="9048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/>
          <a:r>
            <a:rPr lang="en-US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1800526185</a:t>
          </a:r>
        </a:p>
      </xdr:txBody>
    </xdr:sp>
    <xdr:clientData/>
  </xdr:twoCellAnchor>
  <xdr:twoCellAnchor>
    <xdr:from>
      <xdr:col>3</xdr:col>
      <xdr:colOff>0</xdr:colOff>
      <xdr:row>10</xdr:row>
      <xdr:rowOff>104776</xdr:rowOff>
    </xdr:from>
    <xdr:to>
      <xdr:col>9</xdr:col>
      <xdr:colOff>9525</xdr:colOff>
      <xdr:row>11</xdr:row>
      <xdr:rowOff>47626</xdr:rowOff>
    </xdr:to>
    <xdr:sp macro="" textlink="">
      <xdr:nvSpPr>
        <xdr:cNvPr id="10" name="TextBox 9"/>
        <xdr:cNvSpPr txBox="1"/>
      </xdr:nvSpPr>
      <xdr:spPr>
        <a:xfrm>
          <a:off x="2838450" y="2133601"/>
          <a:ext cx="1933575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19050</xdr:colOff>
      <xdr:row>11</xdr:row>
      <xdr:rowOff>85724</xdr:rowOff>
    </xdr:from>
    <xdr:to>
      <xdr:col>5</xdr:col>
      <xdr:colOff>485775</xdr:colOff>
      <xdr:row>12</xdr:row>
      <xdr:rowOff>9525</xdr:rowOff>
    </xdr:to>
    <xdr:sp macro="" textlink="">
      <xdr:nvSpPr>
        <xdr:cNvPr id="11" name="TextBox 10"/>
        <xdr:cNvSpPr txBox="1"/>
      </xdr:nvSpPr>
      <xdr:spPr>
        <a:xfrm>
          <a:off x="2838450" y="2333624"/>
          <a:ext cx="923925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6</xdr:row>
      <xdr:rowOff>28575</xdr:rowOff>
    </xdr:from>
    <xdr:to>
      <xdr:col>8</xdr:col>
      <xdr:colOff>66676</xdr:colOff>
      <xdr:row>6</xdr:row>
      <xdr:rowOff>247650</xdr:rowOff>
    </xdr:to>
    <xdr:sp macro="" textlink="">
      <xdr:nvSpPr>
        <xdr:cNvPr id="2" name="TextBox 1"/>
        <xdr:cNvSpPr txBox="1"/>
      </xdr:nvSpPr>
      <xdr:spPr>
        <a:xfrm>
          <a:off x="4943475" y="1057275"/>
          <a:ext cx="542926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1100"/>
            <a:t>2017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9</xdr:col>
      <xdr:colOff>466725</xdr:colOff>
      <xdr:row>8</xdr:row>
      <xdr:rowOff>19050</xdr:rowOff>
    </xdr:to>
    <xdr:sp macro="" textlink="">
      <xdr:nvSpPr>
        <xdr:cNvPr id="3" name="TextBox 2"/>
        <xdr:cNvSpPr txBox="1"/>
      </xdr:nvSpPr>
      <xdr:spPr>
        <a:xfrm>
          <a:off x="3667125" y="1295400"/>
          <a:ext cx="27527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n-US" sz="1000" b="1">
              <a:latin typeface="Times New Roman" pitchFamily="18" charset="0"/>
              <a:cs typeface="Times New Roman" pitchFamily="18" charset="0"/>
            </a:rPr>
            <a:t>TR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ƯỜNG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 ĐẠI HỌC Y D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ƯỢ</a:t>
          </a:r>
          <a:r>
            <a:rPr lang="en-US" sz="1000" b="1">
              <a:latin typeface="Times New Roman" pitchFamily="18" charset="0"/>
              <a:cs typeface="Times New Roman" pitchFamily="18" charset="0"/>
            </a:rPr>
            <a:t>C CẦN TH</a:t>
          </a:r>
          <a:r>
            <a:rPr lang="vi-VN" sz="1000" b="1">
              <a:latin typeface="Times New Roman" pitchFamily="18" charset="0"/>
              <a:cs typeface="Times New Roman" pitchFamily="18" charset="0"/>
            </a:rPr>
            <a:t>Ơ</a:t>
          </a:r>
          <a:endParaRPr lang="en-US" sz="10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0</xdr:colOff>
      <xdr:row>8</xdr:row>
      <xdr:rowOff>28575</xdr:rowOff>
    </xdr:from>
    <xdr:to>
      <xdr:col>5</xdr:col>
      <xdr:colOff>466725</xdr:colOff>
      <xdr:row>9</xdr:row>
      <xdr:rowOff>66675</xdr:rowOff>
    </xdr:to>
    <xdr:sp macro="" textlink="">
      <xdr:nvSpPr>
        <xdr:cNvPr id="4" name="TextBox 3"/>
        <xdr:cNvSpPr txBox="1"/>
      </xdr:nvSpPr>
      <xdr:spPr>
        <a:xfrm>
          <a:off x="3667125" y="1495425"/>
          <a:ext cx="11049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/>
          <a:r>
            <a:rPr lang="en-US" sz="10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1800526185</a:t>
          </a:r>
        </a:p>
      </xdr:txBody>
    </xdr:sp>
    <xdr:clientData/>
  </xdr:twoCellAnchor>
  <xdr:twoCellAnchor>
    <xdr:from>
      <xdr:col>3</xdr:col>
      <xdr:colOff>0</xdr:colOff>
      <xdr:row>9</xdr:row>
      <xdr:rowOff>104777</xdr:rowOff>
    </xdr:from>
    <xdr:to>
      <xdr:col>9</xdr:col>
      <xdr:colOff>9525</xdr:colOff>
      <xdr:row>10</xdr:row>
      <xdr:rowOff>104776</xdr:rowOff>
    </xdr:to>
    <xdr:sp macro="" textlink="">
      <xdr:nvSpPr>
        <xdr:cNvPr id="5" name="TextBox 4"/>
        <xdr:cNvSpPr txBox="1"/>
      </xdr:nvSpPr>
      <xdr:spPr>
        <a:xfrm>
          <a:off x="3257550" y="1905002"/>
          <a:ext cx="2190750" cy="200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3</xdr:col>
      <xdr:colOff>0</xdr:colOff>
      <xdr:row>10</xdr:row>
      <xdr:rowOff>85724</xdr:rowOff>
    </xdr:from>
    <xdr:to>
      <xdr:col>5</xdr:col>
      <xdr:colOff>485775</xdr:colOff>
      <xdr:row>11</xdr:row>
      <xdr:rowOff>85725</xdr:rowOff>
    </xdr:to>
    <xdr:sp macro="" textlink="">
      <xdr:nvSpPr>
        <xdr:cNvPr id="6" name="TextBox 5"/>
        <xdr:cNvSpPr txBox="1"/>
      </xdr:nvSpPr>
      <xdr:spPr>
        <a:xfrm>
          <a:off x="3257550" y="2085974"/>
          <a:ext cx="1019175" cy="200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289"/>
  <sheetViews>
    <sheetView topLeftCell="A224" workbookViewId="0">
      <selection activeCell="T242" sqref="T242"/>
    </sheetView>
  </sheetViews>
  <sheetFormatPr defaultRowHeight="15" x14ac:dyDescent="0.25"/>
  <cols>
    <col min="1" max="1" width="4.85546875" customWidth="1"/>
    <col min="2" max="2" width="25.28515625" customWidth="1"/>
    <col min="3" max="3" width="12.42578125" style="96" customWidth="1"/>
    <col min="4" max="4" width="9.140625" hidden="1" customWidth="1"/>
    <col min="5" max="5" width="6.5703125" style="96" customWidth="1"/>
    <col min="6" max="6" width="14.140625" customWidth="1"/>
    <col min="7" max="8" width="9.140625" hidden="1" customWidth="1"/>
    <col min="9" max="9" width="8.140625" customWidth="1"/>
    <col min="10" max="10" width="13.7109375" customWidth="1"/>
    <col min="11" max="11" width="4" hidden="1" customWidth="1"/>
    <col min="12" max="12" width="12.42578125" customWidth="1"/>
    <col min="13" max="13" width="9.140625" hidden="1" customWidth="1"/>
    <col min="14" max="14" width="12" customWidth="1"/>
    <col min="15" max="15" width="9.7109375" customWidth="1"/>
    <col min="16" max="16" width="9.140625" hidden="1" customWidth="1"/>
    <col min="17" max="17" width="11.7109375" style="70" customWidth="1"/>
    <col min="18" max="18" width="7.5703125" customWidth="1"/>
    <col min="19" max="19" width="11.5703125" customWidth="1"/>
    <col min="20" max="20" width="8.85546875" customWidth="1"/>
    <col min="21" max="21" width="10.85546875" bestFit="1" customWidth="1"/>
  </cols>
  <sheetData>
    <row r="1" spans="1:20" s="2" customFormat="1" ht="13.5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"/>
      <c r="S1" s="1" t="s">
        <v>0</v>
      </c>
      <c r="T1" s="3"/>
    </row>
    <row r="2" spans="1:20" s="2" customFormat="1" ht="13.5" x14ac:dyDescent="0.25">
      <c r="A2" s="1"/>
      <c r="B2" s="1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S2" s="3"/>
      <c r="T2" s="3"/>
    </row>
    <row r="3" spans="1:20" s="5" customFormat="1" ht="18.75" customHeight="1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5" customFormat="1" ht="13.5" x14ac:dyDescent="0.2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s="2" customFormat="1" ht="13.5" x14ac:dyDescent="0.25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s="2" customFormat="1" ht="13.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3.5" x14ac:dyDescent="0.25">
      <c r="A7" s="1"/>
      <c r="B7" s="1"/>
      <c r="C7" s="1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3"/>
      <c r="T7" s="3"/>
    </row>
    <row r="8" spans="1:20" s="2" customFormat="1" ht="13.5" x14ac:dyDescent="0.25">
      <c r="A8" s="1"/>
      <c r="B8" s="1"/>
      <c r="C8" s="1"/>
      <c r="D8" s="4" t="s">
        <v>4</v>
      </c>
      <c r="E8" s="150" t="s">
        <v>5</v>
      </c>
      <c r="F8" s="1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3"/>
      <c r="T8" s="3"/>
    </row>
    <row r="9" spans="1:20" s="2" customFormat="1" ht="13.5" x14ac:dyDescent="0.25">
      <c r="A9" s="4" t="s">
        <v>6</v>
      </c>
      <c r="B9" s="6" t="s">
        <v>7</v>
      </c>
      <c r="C9" s="1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3"/>
      <c r="T9" s="3"/>
    </row>
    <row r="10" spans="1:20" s="2" customFormat="1" ht="13.5" x14ac:dyDescent="0.25">
      <c r="A10" s="4" t="s">
        <v>8</v>
      </c>
      <c r="B10" s="6" t="s">
        <v>9</v>
      </c>
      <c r="C10" s="1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3"/>
      <c r="T10" s="3"/>
    </row>
    <row r="11" spans="1:20" s="2" customFormat="1" ht="13.5" x14ac:dyDescent="0.25">
      <c r="A11" s="4" t="s">
        <v>10</v>
      </c>
      <c r="B11" s="6" t="s">
        <v>11</v>
      </c>
      <c r="C11" s="1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3"/>
      <c r="T11" s="3"/>
    </row>
    <row r="12" spans="1:20" s="2" customFormat="1" ht="13.5" x14ac:dyDescent="0.25">
      <c r="A12" s="4" t="s">
        <v>12</v>
      </c>
      <c r="B12" s="6" t="s">
        <v>9</v>
      </c>
      <c r="C12" s="1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S12" s="3"/>
      <c r="T12" s="3"/>
    </row>
    <row r="13" spans="1:20" s="2" customFormat="1" ht="13.5" x14ac:dyDescent="0.25">
      <c r="A13" s="1"/>
      <c r="B13" s="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3"/>
      <c r="T13" s="3"/>
    </row>
    <row r="14" spans="1:20" s="10" customFormat="1" ht="18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9"/>
      <c r="T14" s="9"/>
    </row>
    <row r="15" spans="1:20" s="18" customFormat="1" x14ac:dyDescent="0.25">
      <c r="A15" s="11"/>
      <c r="B15" s="12"/>
      <c r="C15" s="13"/>
      <c r="D15" s="14"/>
      <c r="E15" s="13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20" s="12" customFormat="1" ht="22.5" customHeight="1" x14ac:dyDescent="0.25">
      <c r="A16" s="146" t="s">
        <v>13</v>
      </c>
      <c r="B16" s="147" t="s">
        <v>14</v>
      </c>
      <c r="C16" s="146" t="s">
        <v>15</v>
      </c>
      <c r="D16" s="146" t="s">
        <v>16</v>
      </c>
      <c r="E16" s="146" t="s">
        <v>17</v>
      </c>
      <c r="F16" s="146" t="s">
        <v>18</v>
      </c>
      <c r="G16" s="146"/>
      <c r="H16" s="146"/>
      <c r="I16" s="146" t="s">
        <v>19</v>
      </c>
      <c r="J16" s="146"/>
      <c r="K16" s="146"/>
      <c r="L16" s="146"/>
      <c r="M16" s="146"/>
      <c r="N16" s="146" t="s">
        <v>20</v>
      </c>
      <c r="O16" s="146" t="s">
        <v>21</v>
      </c>
      <c r="P16" s="146" t="s">
        <v>22</v>
      </c>
      <c r="Q16" s="146" t="s">
        <v>23</v>
      </c>
      <c r="R16" s="146"/>
      <c r="S16" s="146"/>
      <c r="T16" s="146" t="s">
        <v>24</v>
      </c>
    </row>
    <row r="17" spans="1:22" s="12" customFormat="1" x14ac:dyDescent="0.25">
      <c r="A17" s="146"/>
      <c r="B17" s="146"/>
      <c r="C17" s="146"/>
      <c r="D17" s="146"/>
      <c r="E17" s="146"/>
      <c r="F17" s="146" t="s">
        <v>25</v>
      </c>
      <c r="G17" s="146" t="s">
        <v>26</v>
      </c>
      <c r="H17" s="146"/>
      <c r="I17" s="146" t="s">
        <v>27</v>
      </c>
      <c r="J17" s="146" t="s">
        <v>28</v>
      </c>
      <c r="K17" s="146" t="s">
        <v>29</v>
      </c>
      <c r="L17" s="146" t="s">
        <v>30</v>
      </c>
      <c r="M17" s="146" t="s">
        <v>31</v>
      </c>
      <c r="N17" s="146"/>
      <c r="O17" s="146"/>
      <c r="P17" s="146"/>
      <c r="Q17" s="146"/>
      <c r="R17" s="146"/>
      <c r="S17" s="146"/>
      <c r="T17" s="146"/>
    </row>
    <row r="18" spans="1:22" s="12" customFormat="1" ht="51" x14ac:dyDescent="0.25">
      <c r="A18" s="146"/>
      <c r="B18" s="146"/>
      <c r="C18" s="146"/>
      <c r="D18" s="146"/>
      <c r="E18" s="146"/>
      <c r="F18" s="146"/>
      <c r="G18" s="19" t="s">
        <v>32</v>
      </c>
      <c r="H18" s="19" t="s">
        <v>33</v>
      </c>
      <c r="I18" s="146"/>
      <c r="J18" s="146"/>
      <c r="K18" s="146"/>
      <c r="L18" s="146"/>
      <c r="M18" s="146"/>
      <c r="N18" s="146"/>
      <c r="O18" s="146"/>
      <c r="P18" s="146"/>
      <c r="Q18" s="19" t="s">
        <v>34</v>
      </c>
      <c r="R18" s="19" t="s">
        <v>35</v>
      </c>
      <c r="S18" s="19" t="s">
        <v>36</v>
      </c>
      <c r="T18" s="146"/>
      <c r="U18" s="20" t="s">
        <v>37</v>
      </c>
      <c r="V18" s="21" t="s">
        <v>38</v>
      </c>
    </row>
    <row r="19" spans="1:22" s="13" customFormat="1" ht="18.75" customHeight="1" x14ac:dyDescent="0.25">
      <c r="A19" s="19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9" t="s">
        <v>44</v>
      </c>
      <c r="G19" s="19" t="s">
        <v>45</v>
      </c>
      <c r="H19" s="19" t="s">
        <v>46</v>
      </c>
      <c r="I19" s="19" t="s">
        <v>47</v>
      </c>
      <c r="J19" s="19" t="s">
        <v>48</v>
      </c>
      <c r="K19" s="19" t="s">
        <v>49</v>
      </c>
      <c r="L19" s="19" t="s">
        <v>50</v>
      </c>
      <c r="M19" s="19" t="s">
        <v>51</v>
      </c>
      <c r="N19" s="19" t="s">
        <v>52</v>
      </c>
      <c r="O19" s="19" t="s">
        <v>53</v>
      </c>
      <c r="P19" s="22" t="s">
        <v>54</v>
      </c>
      <c r="Q19" s="19" t="s">
        <v>55</v>
      </c>
      <c r="R19" s="19" t="s">
        <v>56</v>
      </c>
      <c r="S19" s="19" t="s">
        <v>57</v>
      </c>
      <c r="T19" s="19" t="s">
        <v>58</v>
      </c>
    </row>
    <row r="20" spans="1:22" s="34" customFormat="1" ht="20.100000000000001" customHeight="1" x14ac:dyDescent="0.2">
      <c r="A20" s="23">
        <v>1</v>
      </c>
      <c r="B20" s="24" t="s">
        <v>59</v>
      </c>
      <c r="C20" s="25">
        <v>1800765401</v>
      </c>
      <c r="D20" s="23"/>
      <c r="E20" s="26" t="s">
        <v>60</v>
      </c>
      <c r="F20" s="27">
        <v>382933430</v>
      </c>
      <c r="G20" s="23"/>
      <c r="H20" s="23"/>
      <c r="I20" s="28">
        <v>2</v>
      </c>
      <c r="J20" s="29">
        <v>194400000</v>
      </c>
      <c r="K20" s="23"/>
      <c r="L20" s="28">
        <v>12315164.4</v>
      </c>
      <c r="M20" s="23"/>
      <c r="N20" s="30">
        <f>IF(F20-(J20+K20+L20)&gt;0,(F20-(J20+K20+L20)),0)</f>
        <v>176218265.59999999</v>
      </c>
      <c r="O20" s="31">
        <v>131501.4</v>
      </c>
      <c r="P20" s="23"/>
      <c r="Q20" s="32">
        <f>IF((N20/12)&lt;=5000000,(N20/12)*5%*12,IF((N20/12)&lt;=10000000,((N20/12)*10%-250000)*12,IF((N20/12)&lt;=18000000,((N20/12)*15%-750000)*12,IF((N20/12)&lt;32000000,((N20/12)*20%-1650000)*12,IF((N20/12)&lt;=52000000,((N20/12)*25%-3250000)*12,IF((N20/12)&lt;=80000000,((N20/12)*30%-5850000)*12,((N20/12)*35%-9850000)*12))))))</f>
        <v>17432739.839999996</v>
      </c>
      <c r="R20" s="33">
        <f>IF(O20-Q20&lt;0,0,O20-Q20)</f>
        <v>0</v>
      </c>
      <c r="S20" s="33">
        <f>IF(E20="X",Q20-O20,0)+1</f>
        <v>17301239.439999998</v>
      </c>
      <c r="T20" s="23"/>
    </row>
    <row r="21" spans="1:22" s="34" customFormat="1" ht="20.100000000000001" customHeight="1" x14ac:dyDescent="0.2">
      <c r="A21" s="35">
        <v>2</v>
      </c>
      <c r="B21" s="36" t="s">
        <v>61</v>
      </c>
      <c r="C21" s="37">
        <v>1800765433</v>
      </c>
      <c r="D21" s="35"/>
      <c r="E21" s="38" t="s">
        <v>60</v>
      </c>
      <c r="F21" s="39">
        <v>173158014.59999996</v>
      </c>
      <c r="G21" s="35"/>
      <c r="H21" s="35"/>
      <c r="I21" s="40">
        <v>1</v>
      </c>
      <c r="J21" s="41">
        <v>151200000</v>
      </c>
      <c r="K21" s="35"/>
      <c r="L21" s="40">
        <v>6997885.0199999977</v>
      </c>
      <c r="M21" s="35"/>
      <c r="N21" s="42">
        <f t="shared" ref="N21:N84" si="0">IF(F21-(J21+K21+L21)&gt;0,(F21-(J21+K21+L21)),0)</f>
        <v>14960129.579999954</v>
      </c>
      <c r="O21" s="43"/>
      <c r="P21" s="35"/>
      <c r="Q21" s="44">
        <f t="shared" ref="Q21:Q84" si="1">IF((N21/12)&lt;=5000000,(N21/12)*5%*12,IF((N21/12)&lt;=10000000,((N21/12)*10%-250000)*12,IF((N21/12)&lt;=18000000,((N21/12)*15%-750000)*12,IF((N21/12)&lt;32000000,((N21/12)*20%-1650000)*12,IF((N21/12)&lt;=52000000,((N21/12)*25%-3250000)*12,IF((N21/12)&lt;=80000000,((N21/12)*30%-5850000)*12,((N21/12)*35%-9850000)*12))))))</f>
        <v>748006.47899999772</v>
      </c>
      <c r="R21" s="45">
        <f t="shared" ref="R21:R84" si="2">IF(O21-Q21&lt;0,0,O21-Q21)</f>
        <v>0</v>
      </c>
      <c r="S21" s="45">
        <f>IF(E21="X",Q21-O21,0)+1</f>
        <v>748007.47899999772</v>
      </c>
      <c r="T21" s="35"/>
    </row>
    <row r="22" spans="1:22" s="34" customFormat="1" ht="20.100000000000001" customHeight="1" x14ac:dyDescent="0.2">
      <c r="A22" s="35">
        <v>3</v>
      </c>
      <c r="B22" s="36" t="s">
        <v>62</v>
      </c>
      <c r="C22" s="37">
        <v>1800765458</v>
      </c>
      <c r="D22" s="35"/>
      <c r="E22" s="38" t="s">
        <v>60</v>
      </c>
      <c r="F22" s="39">
        <v>131959390</v>
      </c>
      <c r="G22" s="35"/>
      <c r="H22" s="35"/>
      <c r="I22" s="40">
        <v>0</v>
      </c>
      <c r="J22" s="41">
        <v>108000000</v>
      </c>
      <c r="K22" s="35"/>
      <c r="L22" s="40">
        <v>4522518</v>
      </c>
      <c r="M22" s="35"/>
      <c r="N22" s="42">
        <f t="shared" si="0"/>
        <v>19436872</v>
      </c>
      <c r="O22" s="43"/>
      <c r="P22" s="35"/>
      <c r="Q22" s="44">
        <f t="shared" si="1"/>
        <v>971843.60000000009</v>
      </c>
      <c r="R22" s="45">
        <f t="shared" si="2"/>
        <v>0</v>
      </c>
      <c r="S22" s="45">
        <f t="shared" ref="S21:S84" si="3">IF(E22="X",Q22-O22,0)</f>
        <v>971843.60000000009</v>
      </c>
      <c r="T22" s="35"/>
    </row>
    <row r="23" spans="1:22" s="34" customFormat="1" ht="20.100000000000001" customHeight="1" x14ac:dyDescent="0.2">
      <c r="A23" s="35">
        <v>4</v>
      </c>
      <c r="B23" s="36" t="s">
        <v>63</v>
      </c>
      <c r="C23" s="37">
        <v>1800767310</v>
      </c>
      <c r="D23" s="35"/>
      <c r="E23" s="38" t="s">
        <v>60</v>
      </c>
      <c r="F23" s="39">
        <v>153372850</v>
      </c>
      <c r="G23" s="35"/>
      <c r="H23" s="35"/>
      <c r="I23" s="40">
        <v>0</v>
      </c>
      <c r="J23" s="41">
        <v>108000000</v>
      </c>
      <c r="K23" s="35"/>
      <c r="L23" s="40">
        <v>5075973</v>
      </c>
      <c r="M23" s="35"/>
      <c r="N23" s="42">
        <f t="shared" si="0"/>
        <v>40296877</v>
      </c>
      <c r="O23" s="43"/>
      <c r="P23" s="35"/>
      <c r="Q23" s="44">
        <f t="shared" si="1"/>
        <v>2014843.85</v>
      </c>
      <c r="R23" s="45">
        <f t="shared" si="2"/>
        <v>0</v>
      </c>
      <c r="S23" s="45">
        <f t="shared" si="3"/>
        <v>2014843.85</v>
      </c>
      <c r="T23" s="35"/>
    </row>
    <row r="24" spans="1:22" s="34" customFormat="1" ht="20.100000000000001" customHeight="1" x14ac:dyDescent="0.2">
      <c r="A24" s="35">
        <v>5</v>
      </c>
      <c r="B24" s="36" t="s">
        <v>64</v>
      </c>
      <c r="C24" s="37">
        <v>1800767448</v>
      </c>
      <c r="D24" s="35"/>
      <c r="E24" s="38" t="s">
        <v>60</v>
      </c>
      <c r="F24" s="39">
        <v>169278850</v>
      </c>
      <c r="G24" s="35"/>
      <c r="H24" s="35"/>
      <c r="I24" s="40">
        <v>3</v>
      </c>
      <c r="J24" s="41">
        <v>237600000</v>
      </c>
      <c r="K24" s="35"/>
      <c r="L24" s="40">
        <v>5542787.25</v>
      </c>
      <c r="M24" s="35"/>
      <c r="N24" s="42">
        <f t="shared" si="0"/>
        <v>0</v>
      </c>
      <c r="O24" s="43"/>
      <c r="P24" s="35"/>
      <c r="Q24" s="44">
        <f t="shared" si="1"/>
        <v>0</v>
      </c>
      <c r="R24" s="45">
        <f t="shared" si="2"/>
        <v>0</v>
      </c>
      <c r="S24" s="45">
        <f t="shared" si="3"/>
        <v>0</v>
      </c>
      <c r="T24" s="35"/>
    </row>
    <row r="25" spans="1:22" s="34" customFormat="1" ht="20.100000000000001" customHeight="1" x14ac:dyDescent="0.2">
      <c r="A25" s="35">
        <v>6</v>
      </c>
      <c r="B25" s="46" t="s">
        <v>65</v>
      </c>
      <c r="C25" s="37">
        <v>8456693926</v>
      </c>
      <c r="D25" s="35"/>
      <c r="E25" s="38" t="s">
        <v>60</v>
      </c>
      <c r="F25" s="39">
        <v>70070534</v>
      </c>
      <c r="G25" s="35"/>
      <c r="H25" s="35"/>
      <c r="I25" s="40">
        <v>0</v>
      </c>
      <c r="J25" s="41">
        <v>108000000</v>
      </c>
      <c r="K25" s="35"/>
      <c r="L25" s="40">
        <v>3700242</v>
      </c>
      <c r="M25" s="35"/>
      <c r="N25" s="42">
        <f t="shared" si="0"/>
        <v>0</v>
      </c>
      <c r="O25" s="43"/>
      <c r="P25" s="35"/>
      <c r="Q25" s="44">
        <f t="shared" si="1"/>
        <v>0</v>
      </c>
      <c r="R25" s="45">
        <f t="shared" si="2"/>
        <v>0</v>
      </c>
      <c r="S25" s="45">
        <f t="shared" si="3"/>
        <v>0</v>
      </c>
      <c r="T25" s="35"/>
    </row>
    <row r="26" spans="1:22" s="34" customFormat="1" ht="20.100000000000001" customHeight="1" x14ac:dyDescent="0.2">
      <c r="A26" s="35">
        <v>7</v>
      </c>
      <c r="B26" s="36" t="s">
        <v>66</v>
      </c>
      <c r="C26" s="47">
        <v>1800765627</v>
      </c>
      <c r="D26" s="35"/>
      <c r="E26" s="38" t="s">
        <v>60</v>
      </c>
      <c r="F26" s="39">
        <v>164855540</v>
      </c>
      <c r="G26" s="35"/>
      <c r="H26" s="35"/>
      <c r="I26" s="40">
        <v>1</v>
      </c>
      <c r="J26" s="41">
        <v>151200000</v>
      </c>
      <c r="K26" s="35"/>
      <c r="L26" s="40">
        <v>8143695</v>
      </c>
      <c r="M26" s="35"/>
      <c r="N26" s="42">
        <f t="shared" si="0"/>
        <v>5511845</v>
      </c>
      <c r="O26" s="43"/>
      <c r="P26" s="35"/>
      <c r="Q26" s="44">
        <f t="shared" si="1"/>
        <v>275592.25</v>
      </c>
      <c r="R26" s="45">
        <f t="shared" si="2"/>
        <v>0</v>
      </c>
      <c r="S26" s="45">
        <f t="shared" si="3"/>
        <v>275592.25</v>
      </c>
      <c r="T26" s="35"/>
    </row>
    <row r="27" spans="1:22" s="34" customFormat="1" ht="20.100000000000001" customHeight="1" x14ac:dyDescent="0.2">
      <c r="A27" s="35">
        <v>8</v>
      </c>
      <c r="B27" s="46" t="s">
        <v>67</v>
      </c>
      <c r="C27" s="47">
        <v>8128461792</v>
      </c>
      <c r="D27" s="35"/>
      <c r="E27" s="38" t="s">
        <v>60</v>
      </c>
      <c r="F27" s="39">
        <v>180218950</v>
      </c>
      <c r="G27" s="35"/>
      <c r="H27" s="35"/>
      <c r="I27" s="48">
        <v>2</v>
      </c>
      <c r="J27" s="41">
        <v>194400000</v>
      </c>
      <c r="K27" s="35"/>
      <c r="L27" s="40">
        <v>4981095</v>
      </c>
      <c r="M27" s="35"/>
      <c r="N27" s="42">
        <f t="shared" si="0"/>
        <v>0</v>
      </c>
      <c r="O27" s="43"/>
      <c r="P27" s="35"/>
      <c r="Q27" s="44">
        <f t="shared" si="1"/>
        <v>0</v>
      </c>
      <c r="R27" s="45">
        <f t="shared" si="2"/>
        <v>0</v>
      </c>
      <c r="S27" s="45">
        <f t="shared" si="3"/>
        <v>0</v>
      </c>
      <c r="T27" s="35"/>
    </row>
    <row r="28" spans="1:22" s="34" customFormat="1" ht="20.100000000000001" customHeight="1" x14ac:dyDescent="0.2">
      <c r="A28" s="35">
        <v>9</v>
      </c>
      <c r="B28" s="36" t="s">
        <v>68</v>
      </c>
      <c r="C28" s="47">
        <v>1800765803</v>
      </c>
      <c r="D28" s="35"/>
      <c r="E28" s="38" t="s">
        <v>60</v>
      </c>
      <c r="F28" s="39">
        <v>276747168.10000002</v>
      </c>
      <c r="G28" s="35"/>
      <c r="H28" s="35"/>
      <c r="I28" s="40">
        <v>1</v>
      </c>
      <c r="J28" s="41">
        <v>151200000</v>
      </c>
      <c r="K28" s="35"/>
      <c r="L28" s="40">
        <v>12670640.640000001</v>
      </c>
      <c r="M28" s="35"/>
      <c r="N28" s="42">
        <f t="shared" si="0"/>
        <v>112876527.46000004</v>
      </c>
      <c r="O28" s="43">
        <v>2104063.3680000002</v>
      </c>
      <c r="P28" s="35"/>
      <c r="Q28" s="44">
        <f t="shared" si="1"/>
        <v>8287652.7460000031</v>
      </c>
      <c r="R28" s="45">
        <f t="shared" si="2"/>
        <v>0</v>
      </c>
      <c r="S28" s="45">
        <f t="shared" si="3"/>
        <v>6183589.3780000024</v>
      </c>
      <c r="T28" s="35"/>
    </row>
    <row r="29" spans="1:22" s="34" customFormat="1" ht="20.100000000000001" customHeight="1" x14ac:dyDescent="0.2">
      <c r="A29" s="35">
        <v>10</v>
      </c>
      <c r="B29" s="46" t="s">
        <v>69</v>
      </c>
      <c r="C29" s="47">
        <v>8456693997</v>
      </c>
      <c r="D29" s="35"/>
      <c r="E29" s="38" t="s">
        <v>60</v>
      </c>
      <c r="F29" s="39">
        <v>66711784</v>
      </c>
      <c r="G29" s="35"/>
      <c r="H29" s="35"/>
      <c r="I29" s="40">
        <v>0</v>
      </c>
      <c r="J29" s="41">
        <v>108000000</v>
      </c>
      <c r="K29" s="35"/>
      <c r="L29" s="40">
        <v>3700242</v>
      </c>
      <c r="M29" s="35"/>
      <c r="N29" s="42">
        <f t="shared" si="0"/>
        <v>0</v>
      </c>
      <c r="O29" s="43"/>
      <c r="P29" s="35"/>
      <c r="Q29" s="44">
        <f t="shared" si="1"/>
        <v>0</v>
      </c>
      <c r="R29" s="45">
        <f t="shared" si="2"/>
        <v>0</v>
      </c>
      <c r="S29" s="45">
        <f t="shared" si="3"/>
        <v>0</v>
      </c>
      <c r="T29" s="35"/>
    </row>
    <row r="30" spans="1:22" s="34" customFormat="1" ht="20.100000000000001" customHeight="1" x14ac:dyDescent="0.2">
      <c r="A30" s="35">
        <v>11</v>
      </c>
      <c r="B30" s="36" t="s">
        <v>70</v>
      </c>
      <c r="C30" s="47">
        <v>1800768089</v>
      </c>
      <c r="D30" s="35"/>
      <c r="E30" s="38" t="s">
        <v>60</v>
      </c>
      <c r="F30" s="39">
        <v>180704660</v>
      </c>
      <c r="G30" s="35"/>
      <c r="H30" s="35"/>
      <c r="I30" s="40">
        <v>1</v>
      </c>
      <c r="J30" s="41">
        <v>151200000</v>
      </c>
      <c r="K30" s="35"/>
      <c r="L30" s="40">
        <v>8268617.7000000011</v>
      </c>
      <c r="M30" s="35"/>
      <c r="N30" s="42">
        <f t="shared" si="0"/>
        <v>21236042.300000012</v>
      </c>
      <c r="O30" s="43"/>
      <c r="P30" s="35"/>
      <c r="Q30" s="44">
        <f t="shared" si="1"/>
        <v>1061802.1150000007</v>
      </c>
      <c r="R30" s="45">
        <f t="shared" si="2"/>
        <v>0</v>
      </c>
      <c r="S30" s="45">
        <f t="shared" si="3"/>
        <v>1061802.1150000007</v>
      </c>
      <c r="T30" s="35"/>
    </row>
    <row r="31" spans="1:22" s="34" customFormat="1" ht="20.100000000000001" customHeight="1" x14ac:dyDescent="0.2">
      <c r="A31" s="35">
        <v>12</v>
      </c>
      <c r="B31" s="36" t="s">
        <v>71</v>
      </c>
      <c r="C31" s="47">
        <v>1800895979</v>
      </c>
      <c r="D31" s="35"/>
      <c r="E31" s="38" t="s">
        <v>60</v>
      </c>
      <c r="F31" s="39">
        <v>323283030</v>
      </c>
      <c r="G31" s="35"/>
      <c r="H31" s="35"/>
      <c r="I31" s="40">
        <v>1</v>
      </c>
      <c r="J31" s="41">
        <v>151200000</v>
      </c>
      <c r="K31" s="35"/>
      <c r="L31" s="40">
        <v>13358822.4</v>
      </c>
      <c r="M31" s="35"/>
      <c r="N31" s="42">
        <f t="shared" si="0"/>
        <v>158724207.59999999</v>
      </c>
      <c r="O31" s="43">
        <v>2563772.88</v>
      </c>
      <c r="P31" s="35"/>
      <c r="Q31" s="44">
        <f t="shared" si="1"/>
        <v>14808631.139999997</v>
      </c>
      <c r="R31" s="45">
        <f t="shared" si="2"/>
        <v>0</v>
      </c>
      <c r="S31" s="45">
        <f t="shared" si="3"/>
        <v>12244858.259999998</v>
      </c>
      <c r="T31" s="35"/>
    </row>
    <row r="32" spans="1:22" s="34" customFormat="1" ht="20.100000000000001" customHeight="1" x14ac:dyDescent="0.2">
      <c r="A32" s="35">
        <v>13</v>
      </c>
      <c r="B32" s="36" t="s">
        <v>72</v>
      </c>
      <c r="C32" s="37">
        <v>8098242984</v>
      </c>
      <c r="D32" s="35"/>
      <c r="E32" s="38" t="s">
        <v>60</v>
      </c>
      <c r="F32" s="39">
        <v>105671020</v>
      </c>
      <c r="G32" s="35"/>
      <c r="H32" s="35"/>
      <c r="I32" s="40">
        <v>2</v>
      </c>
      <c r="J32" s="41">
        <v>194400000</v>
      </c>
      <c r="K32" s="35"/>
      <c r="L32" s="40">
        <v>3700242</v>
      </c>
      <c r="M32" s="35"/>
      <c r="N32" s="42">
        <f t="shared" si="0"/>
        <v>0</v>
      </c>
      <c r="O32" s="43"/>
      <c r="P32" s="35"/>
      <c r="Q32" s="44">
        <f t="shared" si="1"/>
        <v>0</v>
      </c>
      <c r="R32" s="45">
        <f t="shared" si="2"/>
        <v>0</v>
      </c>
      <c r="S32" s="45">
        <f t="shared" si="3"/>
        <v>0</v>
      </c>
      <c r="T32" s="35"/>
    </row>
    <row r="33" spans="1:20" s="34" customFormat="1" ht="12.75" x14ac:dyDescent="0.2">
      <c r="A33" s="35">
        <v>14</v>
      </c>
      <c r="B33" s="36" t="s">
        <v>73</v>
      </c>
      <c r="C33" s="37">
        <v>1800767078</v>
      </c>
      <c r="D33" s="35"/>
      <c r="E33" s="38" t="s">
        <v>60</v>
      </c>
      <c r="F33" s="39">
        <v>245274256</v>
      </c>
      <c r="G33" s="35"/>
      <c r="H33" s="35"/>
      <c r="I33" s="40">
        <v>0</v>
      </c>
      <c r="J33" s="41">
        <v>108000000</v>
      </c>
      <c r="K33" s="35"/>
      <c r="L33" s="40">
        <v>8807208.4800000004</v>
      </c>
      <c r="M33" s="35"/>
      <c r="N33" s="42">
        <f t="shared" si="0"/>
        <v>128467047.52</v>
      </c>
      <c r="O33" s="43">
        <v>1863752.3759999999</v>
      </c>
      <c r="P33" s="35"/>
      <c r="Q33" s="44">
        <f t="shared" si="1"/>
        <v>10270057.127999999</v>
      </c>
      <c r="R33" s="45">
        <f t="shared" si="2"/>
        <v>0</v>
      </c>
      <c r="S33" s="45">
        <f t="shared" si="3"/>
        <v>8406304.7519999985</v>
      </c>
      <c r="T33" s="35"/>
    </row>
    <row r="34" spans="1:20" s="34" customFormat="1" ht="12.75" x14ac:dyDescent="0.2">
      <c r="A34" s="35">
        <v>15</v>
      </c>
      <c r="B34" s="36" t="s">
        <v>74</v>
      </c>
      <c r="C34" s="37">
        <v>1800768064</v>
      </c>
      <c r="D34" s="35"/>
      <c r="E34" s="38" t="s">
        <v>60</v>
      </c>
      <c r="F34" s="39">
        <v>196693600</v>
      </c>
      <c r="G34" s="35"/>
      <c r="H34" s="35"/>
      <c r="I34" s="40">
        <v>1</v>
      </c>
      <c r="J34" s="41">
        <v>151200000</v>
      </c>
      <c r="K34" s="35"/>
      <c r="L34" s="40">
        <v>5075973</v>
      </c>
      <c r="M34" s="35"/>
      <c r="N34" s="42">
        <f t="shared" si="0"/>
        <v>40417627</v>
      </c>
      <c r="O34" s="43"/>
      <c r="P34" s="35"/>
      <c r="Q34" s="44">
        <f t="shared" si="1"/>
        <v>2020881.35</v>
      </c>
      <c r="R34" s="45">
        <f t="shared" si="2"/>
        <v>0</v>
      </c>
      <c r="S34" s="45">
        <f t="shared" si="3"/>
        <v>2020881.35</v>
      </c>
      <c r="T34" s="35"/>
    </row>
    <row r="35" spans="1:20" s="34" customFormat="1" ht="12.75" x14ac:dyDescent="0.2">
      <c r="A35" s="35">
        <v>16</v>
      </c>
      <c r="B35" s="36" t="s">
        <v>75</v>
      </c>
      <c r="C35" s="37">
        <v>8311894146</v>
      </c>
      <c r="D35" s="35"/>
      <c r="E35" s="38" t="s">
        <v>60</v>
      </c>
      <c r="F35" s="39">
        <v>214408552</v>
      </c>
      <c r="G35" s="35"/>
      <c r="H35" s="35"/>
      <c r="I35" s="40">
        <f>1+1</f>
        <v>2</v>
      </c>
      <c r="J35" s="41">
        <v>194400000</v>
      </c>
      <c r="K35" s="35"/>
      <c r="L35" s="40">
        <v>7013381.7599999998</v>
      </c>
      <c r="M35" s="35"/>
      <c r="N35" s="42">
        <f t="shared" si="0"/>
        <v>12995170.24000001</v>
      </c>
      <c r="O35" s="43"/>
      <c r="P35" s="35"/>
      <c r="Q35" s="44">
        <f t="shared" si="1"/>
        <v>649758.51200000057</v>
      </c>
      <c r="R35" s="45">
        <f t="shared" si="2"/>
        <v>0</v>
      </c>
      <c r="S35" s="45">
        <f t="shared" si="3"/>
        <v>649758.51200000057</v>
      </c>
      <c r="T35" s="35"/>
    </row>
    <row r="36" spans="1:20" s="34" customFormat="1" ht="12.75" x14ac:dyDescent="0.2">
      <c r="A36" s="35">
        <v>17</v>
      </c>
      <c r="B36" s="49" t="s">
        <v>76</v>
      </c>
      <c r="C36" s="37">
        <v>8414372430</v>
      </c>
      <c r="D36" s="35"/>
      <c r="E36" s="38" t="s">
        <v>60</v>
      </c>
      <c r="F36" s="39">
        <v>103735660</v>
      </c>
      <c r="G36" s="35"/>
      <c r="H36" s="35"/>
      <c r="I36" s="40">
        <v>0</v>
      </c>
      <c r="J36" s="41">
        <v>108000000</v>
      </c>
      <c r="K36" s="35"/>
      <c r="L36" s="40">
        <v>3700242</v>
      </c>
      <c r="M36" s="35"/>
      <c r="N36" s="42">
        <f t="shared" si="0"/>
        <v>0</v>
      </c>
      <c r="O36" s="43"/>
      <c r="P36" s="35"/>
      <c r="Q36" s="44">
        <f t="shared" si="1"/>
        <v>0</v>
      </c>
      <c r="R36" s="45">
        <f t="shared" si="2"/>
        <v>0</v>
      </c>
      <c r="S36" s="45">
        <f t="shared" si="3"/>
        <v>0</v>
      </c>
      <c r="T36" s="35"/>
    </row>
    <row r="37" spans="1:20" s="34" customFormat="1" ht="12.75" x14ac:dyDescent="0.2">
      <c r="A37" s="35">
        <v>18</v>
      </c>
      <c r="B37" s="49" t="s">
        <v>77</v>
      </c>
      <c r="C37" s="37">
        <v>8414372543</v>
      </c>
      <c r="D37" s="35"/>
      <c r="E37" s="38" t="s">
        <v>60</v>
      </c>
      <c r="F37" s="39">
        <v>77978284</v>
      </c>
      <c r="G37" s="35"/>
      <c r="H37" s="35"/>
      <c r="I37" s="40">
        <v>0</v>
      </c>
      <c r="J37" s="41">
        <v>108000000</v>
      </c>
      <c r="K37" s="35"/>
      <c r="L37" s="40">
        <v>3700242</v>
      </c>
      <c r="M37" s="35"/>
      <c r="N37" s="42">
        <f t="shared" si="0"/>
        <v>0</v>
      </c>
      <c r="O37" s="43"/>
      <c r="P37" s="35"/>
      <c r="Q37" s="44">
        <f t="shared" si="1"/>
        <v>0</v>
      </c>
      <c r="R37" s="45">
        <f t="shared" si="2"/>
        <v>0</v>
      </c>
      <c r="S37" s="45">
        <f t="shared" si="3"/>
        <v>0</v>
      </c>
      <c r="T37" s="35"/>
    </row>
    <row r="38" spans="1:20" s="34" customFormat="1" ht="12.75" x14ac:dyDescent="0.2">
      <c r="A38" s="35">
        <v>19</v>
      </c>
      <c r="B38" s="36" t="s">
        <v>78</v>
      </c>
      <c r="C38" s="37">
        <v>1801025495</v>
      </c>
      <c r="D38" s="35"/>
      <c r="E38" s="38" t="s">
        <v>60</v>
      </c>
      <c r="F38" s="39">
        <v>223387152</v>
      </c>
      <c r="G38" s="35"/>
      <c r="H38" s="35"/>
      <c r="I38" s="40">
        <v>2</v>
      </c>
      <c r="J38" s="41">
        <v>194400000</v>
      </c>
      <c r="K38" s="35"/>
      <c r="L38" s="40">
        <v>7844354.9099999992</v>
      </c>
      <c r="M38" s="35"/>
      <c r="N38" s="42">
        <f t="shared" si="0"/>
        <v>21142797.090000004</v>
      </c>
      <c r="O38" s="43"/>
      <c r="P38" s="35"/>
      <c r="Q38" s="44">
        <f t="shared" si="1"/>
        <v>1057139.8545000004</v>
      </c>
      <c r="R38" s="45">
        <f t="shared" si="2"/>
        <v>0</v>
      </c>
      <c r="S38" s="45">
        <f t="shared" si="3"/>
        <v>1057139.8545000004</v>
      </c>
      <c r="T38" s="35"/>
    </row>
    <row r="39" spans="1:20" s="34" customFormat="1" ht="12.75" x14ac:dyDescent="0.2">
      <c r="A39" s="35">
        <v>20</v>
      </c>
      <c r="B39" s="36" t="s">
        <v>79</v>
      </c>
      <c r="C39" s="37">
        <v>1801261277</v>
      </c>
      <c r="D39" s="35"/>
      <c r="E39" s="38" t="s">
        <v>60</v>
      </c>
      <c r="F39" s="39">
        <v>122585050</v>
      </c>
      <c r="G39" s="35"/>
      <c r="H39" s="35"/>
      <c r="I39" s="40">
        <v>0</v>
      </c>
      <c r="J39" s="41">
        <v>108000000</v>
      </c>
      <c r="K39" s="35"/>
      <c r="L39" s="40">
        <v>4433174.55</v>
      </c>
      <c r="M39" s="35"/>
      <c r="N39" s="42">
        <f t="shared" si="0"/>
        <v>10151875.450000003</v>
      </c>
      <c r="O39" s="43"/>
      <c r="P39" s="35"/>
      <c r="Q39" s="44">
        <f t="shared" si="1"/>
        <v>507593.7725000002</v>
      </c>
      <c r="R39" s="45">
        <f t="shared" si="2"/>
        <v>0</v>
      </c>
      <c r="S39" s="45">
        <f t="shared" si="3"/>
        <v>507593.7725000002</v>
      </c>
      <c r="T39" s="35"/>
    </row>
    <row r="40" spans="1:20" s="34" customFormat="1" ht="12.75" x14ac:dyDescent="0.2">
      <c r="A40" s="35">
        <v>21</v>
      </c>
      <c r="B40" s="36" t="s">
        <v>80</v>
      </c>
      <c r="C40" s="37">
        <v>1800881870</v>
      </c>
      <c r="D40" s="35"/>
      <c r="E40" s="38" t="s">
        <v>60</v>
      </c>
      <c r="F40" s="39">
        <v>116368300</v>
      </c>
      <c r="G40" s="35"/>
      <c r="H40" s="35"/>
      <c r="I40" s="40">
        <v>2</v>
      </c>
      <c r="J40" s="41">
        <v>194400000</v>
      </c>
      <c r="K40" s="35"/>
      <c r="L40" s="40">
        <v>4222071</v>
      </c>
      <c r="M40" s="35"/>
      <c r="N40" s="42">
        <f t="shared" si="0"/>
        <v>0</v>
      </c>
      <c r="O40" s="43"/>
      <c r="P40" s="35"/>
      <c r="Q40" s="44">
        <f t="shared" si="1"/>
        <v>0</v>
      </c>
      <c r="R40" s="45">
        <f t="shared" si="2"/>
        <v>0</v>
      </c>
      <c r="S40" s="45">
        <f t="shared" si="3"/>
        <v>0</v>
      </c>
      <c r="T40" s="35"/>
    </row>
    <row r="41" spans="1:20" s="34" customFormat="1" ht="12.75" x14ac:dyDescent="0.2">
      <c r="A41" s="35">
        <v>22</v>
      </c>
      <c r="B41" s="36" t="s">
        <v>81</v>
      </c>
      <c r="C41" s="37">
        <v>8356942093</v>
      </c>
      <c r="D41" s="35"/>
      <c r="E41" s="38" t="s">
        <v>60</v>
      </c>
      <c r="F41" s="39">
        <v>160547080.59999999</v>
      </c>
      <c r="G41" s="35"/>
      <c r="H41" s="35"/>
      <c r="I41" s="40">
        <v>0</v>
      </c>
      <c r="J41" s="41">
        <v>108000000</v>
      </c>
      <c r="K41" s="35"/>
      <c r="L41" s="40">
        <v>3700242</v>
      </c>
      <c r="M41" s="35"/>
      <c r="N41" s="42">
        <f t="shared" si="0"/>
        <v>48846838.599999994</v>
      </c>
      <c r="O41" s="43"/>
      <c r="P41" s="35"/>
      <c r="Q41" s="44">
        <f t="shared" si="1"/>
        <v>2442341.9299999997</v>
      </c>
      <c r="R41" s="45">
        <f t="shared" si="2"/>
        <v>0</v>
      </c>
      <c r="S41" s="45">
        <f t="shared" si="3"/>
        <v>2442341.9299999997</v>
      </c>
      <c r="T41" s="35"/>
    </row>
    <row r="42" spans="1:20" s="34" customFormat="1" ht="12.75" x14ac:dyDescent="0.2">
      <c r="A42" s="35">
        <v>23</v>
      </c>
      <c r="B42" s="36" t="s">
        <v>82</v>
      </c>
      <c r="C42" s="37">
        <v>8079471241</v>
      </c>
      <c r="D42" s="35"/>
      <c r="E42" s="38" t="s">
        <v>60</v>
      </c>
      <c r="F42" s="39">
        <v>105974830</v>
      </c>
      <c r="G42" s="35"/>
      <c r="H42" s="35"/>
      <c r="I42" s="40">
        <v>1</v>
      </c>
      <c r="J42" s="41">
        <v>151200000</v>
      </c>
      <c r="K42" s="35"/>
      <c r="L42" s="40">
        <v>4222071</v>
      </c>
      <c r="M42" s="35"/>
      <c r="N42" s="42">
        <f t="shared" si="0"/>
        <v>0</v>
      </c>
      <c r="O42" s="43"/>
      <c r="P42" s="35"/>
      <c r="Q42" s="44">
        <f t="shared" si="1"/>
        <v>0</v>
      </c>
      <c r="R42" s="45">
        <f t="shared" si="2"/>
        <v>0</v>
      </c>
      <c r="S42" s="45">
        <f t="shared" si="3"/>
        <v>0</v>
      </c>
      <c r="T42" s="35"/>
    </row>
    <row r="43" spans="1:20" s="34" customFormat="1" ht="12.75" x14ac:dyDescent="0.2">
      <c r="A43" s="35">
        <v>24</v>
      </c>
      <c r="B43" s="46" t="s">
        <v>83</v>
      </c>
      <c r="C43" s="37">
        <v>8456693891</v>
      </c>
      <c r="D43" s="35"/>
      <c r="E43" s="38" t="s">
        <v>60</v>
      </c>
      <c r="F43" s="39">
        <v>69957284</v>
      </c>
      <c r="G43" s="35"/>
      <c r="H43" s="35"/>
      <c r="I43" s="40">
        <v>0</v>
      </c>
      <c r="J43" s="41">
        <v>108000000</v>
      </c>
      <c r="K43" s="35"/>
      <c r="L43" s="40">
        <v>3700242</v>
      </c>
      <c r="M43" s="35"/>
      <c r="N43" s="42">
        <f t="shared" si="0"/>
        <v>0</v>
      </c>
      <c r="O43" s="43"/>
      <c r="P43" s="35"/>
      <c r="Q43" s="44">
        <f t="shared" si="1"/>
        <v>0</v>
      </c>
      <c r="R43" s="45">
        <f t="shared" si="2"/>
        <v>0</v>
      </c>
      <c r="S43" s="45">
        <f t="shared" si="3"/>
        <v>0</v>
      </c>
      <c r="T43" s="35"/>
    </row>
    <row r="44" spans="1:20" s="34" customFormat="1" ht="12.75" x14ac:dyDescent="0.2">
      <c r="A44" s="35">
        <v>25</v>
      </c>
      <c r="B44" s="36" t="s">
        <v>84</v>
      </c>
      <c r="C44" s="37">
        <v>1800767818</v>
      </c>
      <c r="D44" s="35"/>
      <c r="E44" s="38" t="s">
        <v>60</v>
      </c>
      <c r="F44" s="39">
        <v>319525192</v>
      </c>
      <c r="G44" s="35"/>
      <c r="H44" s="35"/>
      <c r="I44" s="40">
        <v>4</v>
      </c>
      <c r="J44" s="41">
        <v>280800000</v>
      </c>
      <c r="K44" s="35"/>
      <c r="L44" s="40">
        <v>10549168.560000002</v>
      </c>
      <c r="M44" s="35"/>
      <c r="N44" s="42">
        <f>IF(F44-(J44+K44+L44)&gt;0,(F44-(J44+K44+L44)),0)</f>
        <v>28176023.439999998</v>
      </c>
      <c r="O44" s="43"/>
      <c r="P44" s="35"/>
      <c r="Q44" s="44">
        <f>IF((N44/12)&lt;=5000000,(N44/12)*5%*12,IF((N44/12)&lt;=10000000,((N44/12)*10%-250000)*12,IF((N44/12)&lt;=18000000,((N44/12)*15%-750000)*12,IF((N44/12)&lt;32000000,((N44/12)*20%-1650000)*12,IF((N44/12)&lt;=52000000,((N44/12)*25%-3250000)*12,IF((N44/12)&lt;=80000000,((N44/12)*30%-5850000)*12,((N44/12)*35%-9850000)*12))))))</f>
        <v>1408801.172</v>
      </c>
      <c r="R44" s="45">
        <f>IF(O44-Q44&lt;0,0,O44-Q44)</f>
        <v>0</v>
      </c>
      <c r="S44" s="45">
        <f>IF(E44="X",Q44-O44,0)</f>
        <v>1408801.172</v>
      </c>
      <c r="T44" s="35"/>
    </row>
    <row r="45" spans="1:20" s="34" customFormat="1" ht="12.75" x14ac:dyDescent="0.2">
      <c r="A45" s="35">
        <v>26</v>
      </c>
      <c r="B45" s="36" t="s">
        <v>85</v>
      </c>
      <c r="C45" s="37">
        <v>1800768402</v>
      </c>
      <c r="D45" s="35"/>
      <c r="E45" s="38" t="s">
        <v>60</v>
      </c>
      <c r="F45" s="39">
        <v>317386302</v>
      </c>
      <c r="G45" s="35"/>
      <c r="H45" s="35"/>
      <c r="I45" s="40">
        <v>3</v>
      </c>
      <c r="J45" s="41">
        <v>237600000</v>
      </c>
      <c r="K45" s="35"/>
      <c r="L45" s="40">
        <v>7176257.7599999998</v>
      </c>
      <c r="M45" s="35"/>
      <c r="N45" s="42">
        <f t="shared" si="0"/>
        <v>72610044.24000001</v>
      </c>
      <c r="O45" s="43"/>
      <c r="P45" s="35"/>
      <c r="Q45" s="44">
        <f t="shared" si="1"/>
        <v>4261004.4240000006</v>
      </c>
      <c r="R45" s="45">
        <f t="shared" si="2"/>
        <v>0</v>
      </c>
      <c r="S45" s="45">
        <f t="shared" si="3"/>
        <v>4261004.4240000006</v>
      </c>
      <c r="T45" s="35"/>
    </row>
    <row r="46" spans="1:20" s="34" customFormat="1" ht="12.75" x14ac:dyDescent="0.2">
      <c r="A46" s="35">
        <v>27</v>
      </c>
      <c r="B46" s="36" t="s">
        <v>86</v>
      </c>
      <c r="C46" s="37">
        <v>1800768360</v>
      </c>
      <c r="D46" s="35"/>
      <c r="E46" s="38" t="s">
        <v>60</v>
      </c>
      <c r="F46" s="39">
        <v>181382559</v>
      </c>
      <c r="G46" s="35"/>
      <c r="H46" s="35"/>
      <c r="I46" s="40">
        <v>1</v>
      </c>
      <c r="J46" s="41">
        <v>151200000</v>
      </c>
      <c r="K46" s="35"/>
      <c r="L46" s="40">
        <v>6597816.1199999992</v>
      </c>
      <c r="M46" s="35"/>
      <c r="N46" s="42">
        <f t="shared" si="0"/>
        <v>23584742.879999995</v>
      </c>
      <c r="O46" s="43"/>
      <c r="P46" s="35"/>
      <c r="Q46" s="44">
        <f t="shared" si="1"/>
        <v>1179237.1439999999</v>
      </c>
      <c r="R46" s="45">
        <f t="shared" si="2"/>
        <v>0</v>
      </c>
      <c r="S46" s="45">
        <f t="shared" si="3"/>
        <v>1179237.1439999999</v>
      </c>
      <c r="T46" s="35"/>
    </row>
    <row r="47" spans="1:20" s="34" customFormat="1" ht="12.75" x14ac:dyDescent="0.2">
      <c r="A47" s="35">
        <v>28</v>
      </c>
      <c r="B47" s="36" t="s">
        <v>87</v>
      </c>
      <c r="C47" s="37">
        <v>1800133917</v>
      </c>
      <c r="D47" s="35"/>
      <c r="E47" s="38" t="s">
        <v>60</v>
      </c>
      <c r="F47" s="39">
        <v>168271188</v>
      </c>
      <c r="G47" s="35"/>
      <c r="H47" s="35"/>
      <c r="I47" s="40">
        <f>2-1</f>
        <v>1</v>
      </c>
      <c r="J47" s="41">
        <v>151200000</v>
      </c>
      <c r="K47" s="35"/>
      <c r="L47" s="40">
        <v>7381982.790000001</v>
      </c>
      <c r="M47" s="35"/>
      <c r="N47" s="42">
        <f t="shared" si="0"/>
        <v>9689205.2100000083</v>
      </c>
      <c r="O47" s="43"/>
      <c r="P47" s="35"/>
      <c r="Q47" s="44">
        <f t="shared" si="1"/>
        <v>484460.26050000044</v>
      </c>
      <c r="R47" s="45">
        <f t="shared" si="2"/>
        <v>0</v>
      </c>
      <c r="S47" s="45">
        <f t="shared" si="3"/>
        <v>484460.26050000044</v>
      </c>
      <c r="T47" s="35"/>
    </row>
    <row r="48" spans="1:20" s="34" customFormat="1" ht="12.75" x14ac:dyDescent="0.2">
      <c r="A48" s="35">
        <v>29</v>
      </c>
      <c r="B48" s="36" t="s">
        <v>88</v>
      </c>
      <c r="C48" s="37">
        <v>1800768804</v>
      </c>
      <c r="D48" s="35"/>
      <c r="E48" s="38" t="s">
        <v>60</v>
      </c>
      <c r="F48" s="39">
        <v>156489015.19999999</v>
      </c>
      <c r="G48" s="35"/>
      <c r="H48" s="35"/>
      <c r="I48" s="40">
        <v>2</v>
      </c>
      <c r="J48" s="41">
        <v>194400000</v>
      </c>
      <c r="K48" s="35"/>
      <c r="L48" s="40">
        <v>6933684.2399999984</v>
      </c>
      <c r="M48" s="35"/>
      <c r="N48" s="42">
        <f t="shared" si="0"/>
        <v>0</v>
      </c>
      <c r="O48" s="43"/>
      <c r="P48" s="35"/>
      <c r="Q48" s="44">
        <f t="shared" si="1"/>
        <v>0</v>
      </c>
      <c r="R48" s="45">
        <f t="shared" si="2"/>
        <v>0</v>
      </c>
      <c r="S48" s="45">
        <f t="shared" si="3"/>
        <v>0</v>
      </c>
      <c r="T48" s="35"/>
    </row>
    <row r="49" spans="1:20" s="34" customFormat="1" ht="12.75" x14ac:dyDescent="0.2">
      <c r="A49" s="35">
        <v>30</v>
      </c>
      <c r="B49" s="36" t="s">
        <v>89</v>
      </c>
      <c r="C49" s="37">
        <v>1800523956</v>
      </c>
      <c r="D49" s="35"/>
      <c r="E49" s="38" t="s">
        <v>60</v>
      </c>
      <c r="F49" s="39">
        <v>168757304</v>
      </c>
      <c r="G49" s="35"/>
      <c r="H49" s="35"/>
      <c r="I49" s="40">
        <v>2</v>
      </c>
      <c r="J49" s="41">
        <v>194400000</v>
      </c>
      <c r="K49" s="35"/>
      <c r="L49" s="40">
        <v>7138620.7200000007</v>
      </c>
      <c r="M49" s="35"/>
      <c r="N49" s="42">
        <f t="shared" si="0"/>
        <v>0</v>
      </c>
      <c r="O49" s="43"/>
      <c r="P49" s="35"/>
      <c r="Q49" s="44">
        <f t="shared" si="1"/>
        <v>0</v>
      </c>
      <c r="R49" s="45">
        <f t="shared" si="2"/>
        <v>0</v>
      </c>
      <c r="S49" s="45">
        <f t="shared" si="3"/>
        <v>0</v>
      </c>
      <c r="T49" s="35"/>
    </row>
    <row r="50" spans="1:20" s="34" customFormat="1" ht="12.75" x14ac:dyDescent="0.2">
      <c r="A50" s="35">
        <v>31</v>
      </c>
      <c r="B50" s="36" t="s">
        <v>90</v>
      </c>
      <c r="C50" s="37">
        <v>1800766846</v>
      </c>
      <c r="D50" s="35"/>
      <c r="E50" s="38" t="s">
        <v>60</v>
      </c>
      <c r="F50" s="39">
        <v>159845000</v>
      </c>
      <c r="G50" s="35"/>
      <c r="H50" s="35"/>
      <c r="I50" s="40">
        <v>1</v>
      </c>
      <c r="J50" s="41">
        <v>151200000</v>
      </c>
      <c r="K50" s="35"/>
      <c r="L50" s="40">
        <v>0</v>
      </c>
      <c r="M50" s="35"/>
      <c r="N50" s="42">
        <f t="shared" si="0"/>
        <v>8645000</v>
      </c>
      <c r="O50" s="43"/>
      <c r="P50" s="35"/>
      <c r="Q50" s="44">
        <f t="shared" si="1"/>
        <v>432250</v>
      </c>
      <c r="R50" s="45">
        <f t="shared" si="2"/>
        <v>0</v>
      </c>
      <c r="S50" s="45">
        <f t="shared" si="3"/>
        <v>432250</v>
      </c>
      <c r="T50" s="35"/>
    </row>
    <row r="51" spans="1:20" s="34" customFormat="1" ht="12.75" x14ac:dyDescent="0.2">
      <c r="A51" s="35">
        <v>32</v>
      </c>
      <c r="B51" s="36" t="s">
        <v>91</v>
      </c>
      <c r="C51" s="37">
        <v>1800766860</v>
      </c>
      <c r="D51" s="35"/>
      <c r="E51" s="38" t="s">
        <v>60</v>
      </c>
      <c r="F51" s="39">
        <v>294310992</v>
      </c>
      <c r="G51" s="35"/>
      <c r="H51" s="35"/>
      <c r="I51" s="40">
        <v>1</v>
      </c>
      <c r="J51" s="41">
        <v>151200000</v>
      </c>
      <c r="K51" s="35"/>
      <c r="L51" s="40">
        <v>10311973.559999999</v>
      </c>
      <c r="M51" s="35"/>
      <c r="N51" s="42">
        <f t="shared" si="0"/>
        <v>132799018.44</v>
      </c>
      <c r="O51" s="43">
        <v>717050.92199999955</v>
      </c>
      <c r="P51" s="35"/>
      <c r="Q51" s="44">
        <f t="shared" si="1"/>
        <v>10919852.765999999</v>
      </c>
      <c r="R51" s="45">
        <f t="shared" si="2"/>
        <v>0</v>
      </c>
      <c r="S51" s="45">
        <f t="shared" si="3"/>
        <v>10202801.843999999</v>
      </c>
      <c r="T51" s="35"/>
    </row>
    <row r="52" spans="1:20" s="34" customFormat="1" ht="12.75" x14ac:dyDescent="0.2">
      <c r="A52" s="35">
        <v>33</v>
      </c>
      <c r="B52" s="36" t="s">
        <v>92</v>
      </c>
      <c r="C52" s="37">
        <v>1800766927</v>
      </c>
      <c r="D52" s="35"/>
      <c r="E52" s="38" t="s">
        <v>60</v>
      </c>
      <c r="F52" s="39">
        <v>163257895.19999999</v>
      </c>
      <c r="G52" s="35"/>
      <c r="H52" s="35"/>
      <c r="I52" s="40">
        <v>2</v>
      </c>
      <c r="J52" s="41">
        <v>194400000</v>
      </c>
      <c r="K52" s="35"/>
      <c r="L52" s="40">
        <v>6933684.2399999984</v>
      </c>
      <c r="M52" s="35"/>
      <c r="N52" s="42">
        <f t="shared" si="0"/>
        <v>0</v>
      </c>
      <c r="O52" s="43"/>
      <c r="P52" s="35"/>
      <c r="Q52" s="44">
        <f t="shared" si="1"/>
        <v>0</v>
      </c>
      <c r="R52" s="45">
        <f t="shared" si="2"/>
        <v>0</v>
      </c>
      <c r="S52" s="45">
        <f t="shared" si="3"/>
        <v>0</v>
      </c>
      <c r="T52" s="35"/>
    </row>
    <row r="53" spans="1:20" s="34" customFormat="1" ht="12.75" x14ac:dyDescent="0.2">
      <c r="A53" s="35">
        <v>34</v>
      </c>
      <c r="B53" s="36" t="s">
        <v>93</v>
      </c>
      <c r="C53" s="37">
        <v>1100400807</v>
      </c>
      <c r="D53" s="35"/>
      <c r="E53" s="38" t="s">
        <v>60</v>
      </c>
      <c r="F53" s="39">
        <v>176941000</v>
      </c>
      <c r="G53" s="35"/>
      <c r="H53" s="35"/>
      <c r="I53" s="40">
        <v>0</v>
      </c>
      <c r="J53" s="41">
        <v>108000000</v>
      </c>
      <c r="K53" s="35"/>
      <c r="L53" s="40">
        <v>0</v>
      </c>
      <c r="M53" s="35"/>
      <c r="N53" s="42">
        <f t="shared" si="0"/>
        <v>68941000</v>
      </c>
      <c r="O53" s="43"/>
      <c r="P53" s="35"/>
      <c r="Q53" s="44">
        <f t="shared" si="1"/>
        <v>3894100.0000000005</v>
      </c>
      <c r="R53" s="45">
        <f t="shared" si="2"/>
        <v>0</v>
      </c>
      <c r="S53" s="45">
        <f t="shared" si="3"/>
        <v>3894100.0000000005</v>
      </c>
      <c r="T53" s="35"/>
    </row>
    <row r="54" spans="1:20" s="34" customFormat="1" ht="12.75" x14ac:dyDescent="0.2">
      <c r="A54" s="35">
        <v>35</v>
      </c>
      <c r="B54" s="36" t="s">
        <v>94</v>
      </c>
      <c r="C54" s="37">
        <v>1800764969</v>
      </c>
      <c r="D54" s="35"/>
      <c r="E54" s="38" t="s">
        <v>60</v>
      </c>
      <c r="F54" s="39">
        <v>227015560</v>
      </c>
      <c r="G54" s="35"/>
      <c r="H54" s="35"/>
      <c r="I54" s="40">
        <f>3+1</f>
        <v>4</v>
      </c>
      <c r="J54" s="41">
        <v>252000000</v>
      </c>
      <c r="K54" s="35"/>
      <c r="L54" s="40">
        <v>5583570.2999999998</v>
      </c>
      <c r="M54" s="35"/>
      <c r="N54" s="42">
        <f t="shared" si="0"/>
        <v>0</v>
      </c>
      <c r="O54" s="43"/>
      <c r="P54" s="35"/>
      <c r="Q54" s="44">
        <f t="shared" si="1"/>
        <v>0</v>
      </c>
      <c r="R54" s="45">
        <f t="shared" si="2"/>
        <v>0</v>
      </c>
      <c r="S54" s="45">
        <f t="shared" si="3"/>
        <v>0</v>
      </c>
      <c r="T54" s="35"/>
    </row>
    <row r="55" spans="1:20" s="34" customFormat="1" ht="12.75" x14ac:dyDescent="0.2">
      <c r="A55" s="35">
        <v>36</v>
      </c>
      <c r="B55" s="36" t="s">
        <v>95</v>
      </c>
      <c r="C55" s="37">
        <v>8356942368</v>
      </c>
      <c r="D55" s="35"/>
      <c r="E55" s="38" t="s">
        <v>60</v>
      </c>
      <c r="F55" s="39">
        <v>146453660</v>
      </c>
      <c r="G55" s="35"/>
      <c r="H55" s="35"/>
      <c r="I55" s="40">
        <v>0</v>
      </c>
      <c r="J55" s="41">
        <v>108000000</v>
      </c>
      <c r="K55" s="35"/>
      <c r="L55" s="40">
        <v>3700242</v>
      </c>
      <c r="M55" s="35"/>
      <c r="N55" s="42">
        <f t="shared" si="0"/>
        <v>34753418</v>
      </c>
      <c r="O55" s="43"/>
      <c r="P55" s="35"/>
      <c r="Q55" s="44">
        <f t="shared" si="1"/>
        <v>1737670.9</v>
      </c>
      <c r="R55" s="45">
        <f t="shared" si="2"/>
        <v>0</v>
      </c>
      <c r="S55" s="45">
        <f t="shared" si="3"/>
        <v>1737670.9</v>
      </c>
      <c r="T55" s="35"/>
    </row>
    <row r="56" spans="1:20" s="34" customFormat="1" ht="12.75" x14ac:dyDescent="0.2">
      <c r="A56" s="35">
        <v>37</v>
      </c>
      <c r="B56" s="36" t="s">
        <v>96</v>
      </c>
      <c r="C56" s="37">
        <v>8264854947</v>
      </c>
      <c r="D56" s="35"/>
      <c r="E56" s="38" t="s">
        <v>60</v>
      </c>
      <c r="F56" s="39">
        <v>180993829.69999999</v>
      </c>
      <c r="G56" s="35"/>
      <c r="H56" s="35"/>
      <c r="I56" s="40">
        <v>0</v>
      </c>
      <c r="J56" s="41">
        <v>108000000</v>
      </c>
      <c r="K56" s="35"/>
      <c r="L56" s="40">
        <v>4222071</v>
      </c>
      <c r="M56" s="35"/>
      <c r="N56" s="42">
        <f t="shared" si="0"/>
        <v>68771758.699999988</v>
      </c>
      <c r="O56" s="43"/>
      <c r="P56" s="35"/>
      <c r="Q56" s="44">
        <f t="shared" si="1"/>
        <v>3877175.8699999996</v>
      </c>
      <c r="R56" s="45">
        <f t="shared" si="2"/>
        <v>0</v>
      </c>
      <c r="S56" s="45">
        <f t="shared" si="3"/>
        <v>3877175.8699999996</v>
      </c>
      <c r="T56" s="35"/>
    </row>
    <row r="57" spans="1:20" s="34" customFormat="1" ht="12.75" x14ac:dyDescent="0.2">
      <c r="A57" s="35">
        <v>38</v>
      </c>
      <c r="B57" s="36" t="s">
        <v>97</v>
      </c>
      <c r="C57" s="37">
        <v>1800765289</v>
      </c>
      <c r="D57" s="35"/>
      <c r="E57" s="38" t="s">
        <v>60</v>
      </c>
      <c r="F57" s="39">
        <v>150824500.30000001</v>
      </c>
      <c r="G57" s="35"/>
      <c r="H57" s="35"/>
      <c r="I57" s="40">
        <f>2+1</f>
        <v>3</v>
      </c>
      <c r="J57" s="41">
        <v>237600000</v>
      </c>
      <c r="K57" s="35"/>
      <c r="L57" s="40">
        <v>5075973</v>
      </c>
      <c r="M57" s="35"/>
      <c r="N57" s="42">
        <f t="shared" si="0"/>
        <v>0</v>
      </c>
      <c r="O57" s="43"/>
      <c r="P57" s="35"/>
      <c r="Q57" s="44">
        <f t="shared" si="1"/>
        <v>0</v>
      </c>
      <c r="R57" s="45">
        <f t="shared" si="2"/>
        <v>0</v>
      </c>
      <c r="S57" s="45">
        <f t="shared" si="3"/>
        <v>0</v>
      </c>
      <c r="T57" s="35"/>
    </row>
    <row r="58" spans="1:20" s="34" customFormat="1" ht="12.75" x14ac:dyDescent="0.2">
      <c r="A58" s="35">
        <v>39</v>
      </c>
      <c r="B58" s="36" t="s">
        <v>98</v>
      </c>
      <c r="C58" s="37">
        <v>1800767039</v>
      </c>
      <c r="D58" s="35"/>
      <c r="E58" s="38" t="s">
        <v>60</v>
      </c>
      <c r="F58" s="39">
        <v>177916014</v>
      </c>
      <c r="G58" s="35"/>
      <c r="H58" s="35"/>
      <c r="I58" s="40">
        <v>0</v>
      </c>
      <c r="J58" s="41">
        <v>108000000</v>
      </c>
      <c r="K58" s="35"/>
      <c r="L58" s="40">
        <v>5686987.3200000003</v>
      </c>
      <c r="M58" s="35"/>
      <c r="N58" s="42">
        <f t="shared" si="0"/>
        <v>64229026.680000007</v>
      </c>
      <c r="O58" s="43"/>
      <c r="P58" s="35"/>
      <c r="Q58" s="44">
        <f t="shared" si="1"/>
        <v>3422902.668000001</v>
      </c>
      <c r="R58" s="45">
        <f t="shared" si="2"/>
        <v>0</v>
      </c>
      <c r="S58" s="45">
        <f t="shared" si="3"/>
        <v>3422902.668000001</v>
      </c>
      <c r="T58" s="35"/>
    </row>
    <row r="59" spans="1:20" s="34" customFormat="1" ht="12.75" x14ac:dyDescent="0.2">
      <c r="A59" s="35">
        <v>40</v>
      </c>
      <c r="B59" s="36" t="s">
        <v>99</v>
      </c>
      <c r="C59" s="37">
        <v>8357961839</v>
      </c>
      <c r="D59" s="35"/>
      <c r="E59" s="38" t="s">
        <v>60</v>
      </c>
      <c r="F59" s="39">
        <v>93823220</v>
      </c>
      <c r="G59" s="35"/>
      <c r="H59" s="35"/>
      <c r="I59" s="40">
        <v>0</v>
      </c>
      <c r="J59" s="41">
        <v>108000000</v>
      </c>
      <c r="K59" s="35"/>
      <c r="L59" s="40">
        <v>3700242</v>
      </c>
      <c r="M59" s="35"/>
      <c r="N59" s="42">
        <f t="shared" si="0"/>
        <v>0</v>
      </c>
      <c r="O59" s="43"/>
      <c r="P59" s="35"/>
      <c r="Q59" s="44">
        <f t="shared" si="1"/>
        <v>0</v>
      </c>
      <c r="R59" s="45">
        <f t="shared" si="2"/>
        <v>0</v>
      </c>
      <c r="S59" s="45">
        <f t="shared" si="3"/>
        <v>0</v>
      </c>
      <c r="T59" s="35"/>
    </row>
    <row r="60" spans="1:20" s="34" customFormat="1" ht="12.75" x14ac:dyDescent="0.2">
      <c r="A60" s="35">
        <v>41</v>
      </c>
      <c r="B60" s="46" t="s">
        <v>100</v>
      </c>
      <c r="C60" s="37">
        <v>8456693901</v>
      </c>
      <c r="D60" s="35"/>
      <c r="E60" s="38" t="s">
        <v>60</v>
      </c>
      <c r="F60" s="39">
        <v>64889284</v>
      </c>
      <c r="G60" s="35"/>
      <c r="H60" s="35"/>
      <c r="I60" s="40">
        <v>0</v>
      </c>
      <c r="J60" s="41">
        <v>108000000</v>
      </c>
      <c r="K60" s="35"/>
      <c r="L60" s="40">
        <v>3700242</v>
      </c>
      <c r="M60" s="35"/>
      <c r="N60" s="42">
        <f t="shared" si="0"/>
        <v>0</v>
      </c>
      <c r="O60" s="43"/>
      <c r="P60" s="35"/>
      <c r="Q60" s="44">
        <f t="shared" si="1"/>
        <v>0</v>
      </c>
      <c r="R60" s="45">
        <f t="shared" si="2"/>
        <v>0</v>
      </c>
      <c r="S60" s="45">
        <f t="shared" si="3"/>
        <v>0</v>
      </c>
      <c r="T60" s="35"/>
    </row>
    <row r="61" spans="1:20" s="34" customFormat="1" ht="12.75" x14ac:dyDescent="0.2">
      <c r="A61" s="35">
        <v>42</v>
      </c>
      <c r="B61" s="36" t="s">
        <v>101</v>
      </c>
      <c r="C61" s="37">
        <v>8356942551</v>
      </c>
      <c r="D61" s="35"/>
      <c r="E61" s="38" t="s">
        <v>60</v>
      </c>
      <c r="F61" s="39">
        <v>102252650</v>
      </c>
      <c r="G61" s="35"/>
      <c r="H61" s="35"/>
      <c r="I61" s="40">
        <v>0</v>
      </c>
      <c r="J61" s="41">
        <v>108000000</v>
      </c>
      <c r="K61" s="35"/>
      <c r="L61" s="40">
        <v>3700242</v>
      </c>
      <c r="M61" s="35"/>
      <c r="N61" s="42">
        <f t="shared" si="0"/>
        <v>0</v>
      </c>
      <c r="O61" s="43"/>
      <c r="P61" s="35"/>
      <c r="Q61" s="44">
        <f t="shared" si="1"/>
        <v>0</v>
      </c>
      <c r="R61" s="45">
        <f t="shared" si="2"/>
        <v>0</v>
      </c>
      <c r="S61" s="45">
        <f t="shared" si="3"/>
        <v>0</v>
      </c>
      <c r="T61" s="35"/>
    </row>
    <row r="62" spans="1:20" s="34" customFormat="1" ht="12.75" x14ac:dyDescent="0.2">
      <c r="A62" s="35">
        <v>43</v>
      </c>
      <c r="B62" s="36" t="s">
        <v>102</v>
      </c>
      <c r="C62" s="37">
        <v>1801024808</v>
      </c>
      <c r="D62" s="35"/>
      <c r="E62" s="38" t="s">
        <v>60</v>
      </c>
      <c r="F62" s="39">
        <v>126170975</v>
      </c>
      <c r="G62" s="35"/>
      <c r="H62" s="35"/>
      <c r="I62" s="40">
        <v>2</v>
      </c>
      <c r="J62" s="41">
        <v>194400000</v>
      </c>
      <c r="K62" s="35"/>
      <c r="L62" s="40">
        <v>6183607.5</v>
      </c>
      <c r="M62" s="35"/>
      <c r="N62" s="42">
        <f t="shared" si="0"/>
        <v>0</v>
      </c>
      <c r="O62" s="43"/>
      <c r="P62" s="35"/>
      <c r="Q62" s="44">
        <f t="shared" si="1"/>
        <v>0</v>
      </c>
      <c r="R62" s="45">
        <f t="shared" si="2"/>
        <v>0</v>
      </c>
      <c r="S62" s="45">
        <f t="shared" si="3"/>
        <v>0</v>
      </c>
      <c r="T62" s="35"/>
    </row>
    <row r="63" spans="1:20" s="34" customFormat="1" ht="12.75" x14ac:dyDescent="0.2">
      <c r="A63" s="35">
        <v>44</v>
      </c>
      <c r="B63" s="36" t="s">
        <v>103</v>
      </c>
      <c r="C63" s="37">
        <v>1800767617</v>
      </c>
      <c r="D63" s="35"/>
      <c r="E63" s="38" t="s">
        <v>60</v>
      </c>
      <c r="F63" s="39">
        <v>148921109</v>
      </c>
      <c r="G63" s="35"/>
      <c r="H63" s="35"/>
      <c r="I63" s="40">
        <v>1</v>
      </c>
      <c r="J63" s="41">
        <v>151200000</v>
      </c>
      <c r="K63" s="35"/>
      <c r="L63" s="40">
        <v>5739644.6099999994</v>
      </c>
      <c r="M63" s="35"/>
      <c r="N63" s="42">
        <f t="shared" si="0"/>
        <v>0</v>
      </c>
      <c r="O63" s="43"/>
      <c r="P63" s="35"/>
      <c r="Q63" s="44">
        <f t="shared" si="1"/>
        <v>0</v>
      </c>
      <c r="R63" s="45">
        <f t="shared" si="2"/>
        <v>0</v>
      </c>
      <c r="S63" s="45">
        <f t="shared" si="3"/>
        <v>0</v>
      </c>
      <c r="T63" s="35"/>
    </row>
    <row r="64" spans="1:20" s="34" customFormat="1" ht="12.75" x14ac:dyDescent="0.2">
      <c r="A64" s="35">
        <v>45</v>
      </c>
      <c r="B64" s="36" t="s">
        <v>104</v>
      </c>
      <c r="C64" s="37">
        <v>1801024893</v>
      </c>
      <c r="D64" s="35"/>
      <c r="E64" s="38" t="s">
        <v>60</v>
      </c>
      <c r="F64" s="39">
        <v>145876857</v>
      </c>
      <c r="G64" s="35"/>
      <c r="H64" s="35"/>
      <c r="I64" s="40">
        <v>2</v>
      </c>
      <c r="J64" s="41">
        <v>194400000</v>
      </c>
      <c r="K64" s="35"/>
      <c r="L64" s="40">
        <v>5844959.1899999995</v>
      </c>
      <c r="M64" s="35"/>
      <c r="N64" s="42">
        <f t="shared" si="0"/>
        <v>0</v>
      </c>
      <c r="O64" s="43"/>
      <c r="P64" s="35"/>
      <c r="Q64" s="44">
        <f t="shared" si="1"/>
        <v>0</v>
      </c>
      <c r="R64" s="45">
        <f t="shared" si="2"/>
        <v>0</v>
      </c>
      <c r="S64" s="45">
        <f t="shared" si="3"/>
        <v>0</v>
      </c>
      <c r="T64" s="35"/>
    </row>
    <row r="65" spans="1:20" s="34" customFormat="1" ht="12.75" x14ac:dyDescent="0.2">
      <c r="A65" s="35">
        <v>46</v>
      </c>
      <c r="B65" s="36" t="s">
        <v>105</v>
      </c>
      <c r="C65" s="37">
        <v>1800767790</v>
      </c>
      <c r="D65" s="35"/>
      <c r="E65" s="38" t="s">
        <v>60</v>
      </c>
      <c r="F65" s="39">
        <v>145596600</v>
      </c>
      <c r="G65" s="35"/>
      <c r="H65" s="35"/>
      <c r="I65" s="40">
        <v>1</v>
      </c>
      <c r="J65" s="41">
        <v>151200000</v>
      </c>
      <c r="K65" s="35"/>
      <c r="L65" s="40">
        <v>6371532.0899999999</v>
      </c>
      <c r="M65" s="35"/>
      <c r="N65" s="42">
        <f t="shared" si="0"/>
        <v>0</v>
      </c>
      <c r="O65" s="43"/>
      <c r="P65" s="35"/>
      <c r="Q65" s="44">
        <f t="shared" si="1"/>
        <v>0</v>
      </c>
      <c r="R65" s="45">
        <f t="shared" si="2"/>
        <v>0</v>
      </c>
      <c r="S65" s="45">
        <f t="shared" si="3"/>
        <v>0</v>
      </c>
      <c r="T65" s="35"/>
    </row>
    <row r="66" spans="1:20" s="34" customFormat="1" ht="12.75" x14ac:dyDescent="0.2">
      <c r="A66" s="35">
        <v>47</v>
      </c>
      <c r="B66" s="36" t="s">
        <v>106</v>
      </c>
      <c r="C66" s="37">
        <v>1801024879</v>
      </c>
      <c r="D66" s="35"/>
      <c r="E66" s="38" t="s">
        <v>60</v>
      </c>
      <c r="F66" s="39">
        <v>152406184</v>
      </c>
      <c r="G66" s="35"/>
      <c r="H66" s="35"/>
      <c r="I66" s="40">
        <v>1</v>
      </c>
      <c r="J66" s="41">
        <v>151200000</v>
      </c>
      <c r="K66" s="35"/>
      <c r="L66" s="40">
        <v>6424189.3799999999</v>
      </c>
      <c r="M66" s="35"/>
      <c r="N66" s="42">
        <f t="shared" si="0"/>
        <v>0</v>
      </c>
      <c r="O66" s="43"/>
      <c r="P66" s="35"/>
      <c r="Q66" s="44">
        <f t="shared" si="1"/>
        <v>0</v>
      </c>
      <c r="R66" s="45">
        <f t="shared" si="2"/>
        <v>0</v>
      </c>
      <c r="S66" s="45">
        <f t="shared" si="3"/>
        <v>0</v>
      </c>
      <c r="T66" s="35"/>
    </row>
    <row r="67" spans="1:20" s="34" customFormat="1" ht="12.75" x14ac:dyDescent="0.2">
      <c r="A67" s="35">
        <v>48</v>
      </c>
      <c r="B67" s="36" t="s">
        <v>107</v>
      </c>
      <c r="C67" s="37">
        <v>1800629279</v>
      </c>
      <c r="D67" s="35"/>
      <c r="E67" s="38" t="s">
        <v>60</v>
      </c>
      <c r="F67" s="39">
        <v>228014657</v>
      </c>
      <c r="G67" s="35"/>
      <c r="H67" s="35"/>
      <c r="I67" s="40">
        <f>3-1</f>
        <v>2</v>
      </c>
      <c r="J67" s="41">
        <v>165600000</v>
      </c>
      <c r="K67" s="35"/>
      <c r="L67" s="40">
        <v>7983193.0499999989</v>
      </c>
      <c r="M67" s="35"/>
      <c r="N67" s="42">
        <f t="shared" si="0"/>
        <v>54431463.949999988</v>
      </c>
      <c r="O67" s="43"/>
      <c r="P67" s="35"/>
      <c r="Q67" s="44">
        <f t="shared" si="1"/>
        <v>2721573.1974999998</v>
      </c>
      <c r="R67" s="45">
        <f t="shared" si="2"/>
        <v>0</v>
      </c>
      <c r="S67" s="45">
        <f t="shared" si="3"/>
        <v>2721573.1974999998</v>
      </c>
      <c r="T67" s="35"/>
    </row>
    <row r="68" spans="1:20" s="34" customFormat="1" ht="12.75" x14ac:dyDescent="0.2">
      <c r="A68" s="35">
        <v>49</v>
      </c>
      <c r="B68" s="36" t="s">
        <v>108</v>
      </c>
      <c r="C68" s="37">
        <v>1801024910</v>
      </c>
      <c r="D68" s="35"/>
      <c r="E68" s="38" t="s">
        <v>60</v>
      </c>
      <c r="F68" s="39">
        <v>134600622</v>
      </c>
      <c r="G68" s="35"/>
      <c r="H68" s="35"/>
      <c r="I68" s="40">
        <f>1-1</f>
        <v>0</v>
      </c>
      <c r="J68" s="41">
        <v>108000000</v>
      </c>
      <c r="K68" s="35"/>
      <c r="L68" s="40">
        <v>5792301.9000000004</v>
      </c>
      <c r="M68" s="35"/>
      <c r="N68" s="42">
        <f t="shared" si="0"/>
        <v>20808320.099999994</v>
      </c>
      <c r="O68" s="43">
        <v>22725.15</v>
      </c>
      <c r="P68" s="35"/>
      <c r="Q68" s="44">
        <f t="shared" si="1"/>
        <v>1040416.0049999999</v>
      </c>
      <c r="R68" s="45">
        <f t="shared" si="2"/>
        <v>0</v>
      </c>
      <c r="S68" s="45">
        <f t="shared" si="3"/>
        <v>1017690.8549999999</v>
      </c>
      <c r="T68" s="35"/>
    </row>
    <row r="69" spans="1:20" s="34" customFormat="1" ht="12.75" x14ac:dyDescent="0.2">
      <c r="A69" s="35">
        <v>50</v>
      </c>
      <c r="B69" s="36" t="s">
        <v>109</v>
      </c>
      <c r="C69" s="37">
        <v>1800614593</v>
      </c>
      <c r="D69" s="35"/>
      <c r="E69" s="38" t="s">
        <v>60</v>
      </c>
      <c r="F69" s="39">
        <v>134284610</v>
      </c>
      <c r="G69" s="35"/>
      <c r="H69" s="35"/>
      <c r="I69" s="40">
        <v>1</v>
      </c>
      <c r="J69" s="41">
        <v>151200000</v>
      </c>
      <c r="K69" s="35"/>
      <c r="L69" s="40">
        <v>6579657</v>
      </c>
      <c r="M69" s="35"/>
      <c r="N69" s="42">
        <f t="shared" si="0"/>
        <v>0</v>
      </c>
      <c r="O69" s="43"/>
      <c r="P69" s="35"/>
      <c r="Q69" s="44">
        <f t="shared" si="1"/>
        <v>0</v>
      </c>
      <c r="R69" s="45">
        <f t="shared" si="2"/>
        <v>0</v>
      </c>
      <c r="S69" s="45">
        <f t="shared" si="3"/>
        <v>0</v>
      </c>
      <c r="T69" s="35"/>
    </row>
    <row r="70" spans="1:20" s="34" customFormat="1" ht="12.75" x14ac:dyDescent="0.2">
      <c r="A70" s="35">
        <v>51</v>
      </c>
      <c r="B70" s="36" t="s">
        <v>110</v>
      </c>
      <c r="C70" s="37">
        <v>1800717119</v>
      </c>
      <c r="D70" s="35"/>
      <c r="E70" s="38" t="s">
        <v>60</v>
      </c>
      <c r="F70" s="39">
        <v>155189873</v>
      </c>
      <c r="G70" s="35"/>
      <c r="H70" s="35"/>
      <c r="I70" s="40">
        <v>1</v>
      </c>
      <c r="J70" s="41">
        <v>151200000</v>
      </c>
      <c r="K70" s="35"/>
      <c r="L70" s="40">
        <v>7190487.3599999994</v>
      </c>
      <c r="M70" s="35"/>
      <c r="N70" s="42">
        <f t="shared" si="0"/>
        <v>0</v>
      </c>
      <c r="O70" s="43"/>
      <c r="P70" s="35"/>
      <c r="Q70" s="44">
        <f t="shared" si="1"/>
        <v>0</v>
      </c>
      <c r="R70" s="45">
        <f t="shared" si="2"/>
        <v>0</v>
      </c>
      <c r="S70" s="45">
        <f t="shared" si="3"/>
        <v>0</v>
      </c>
      <c r="T70" s="35"/>
    </row>
    <row r="71" spans="1:20" s="34" customFormat="1" ht="12.75" x14ac:dyDescent="0.2">
      <c r="A71" s="35">
        <v>52</v>
      </c>
      <c r="B71" s="36" t="s">
        <v>111</v>
      </c>
      <c r="C71" s="37">
        <v>1800728569</v>
      </c>
      <c r="D71" s="35"/>
      <c r="E71" s="38" t="s">
        <v>60</v>
      </c>
      <c r="F71" s="39">
        <v>159105289</v>
      </c>
      <c r="G71" s="35"/>
      <c r="H71" s="35"/>
      <c r="I71" s="40">
        <v>2</v>
      </c>
      <c r="J71" s="41">
        <v>194400000</v>
      </c>
      <c r="K71" s="35"/>
      <c r="L71" s="40">
        <v>7013381.7599999998</v>
      </c>
      <c r="M71" s="35"/>
      <c r="N71" s="42">
        <f t="shared" si="0"/>
        <v>0</v>
      </c>
      <c r="O71" s="43"/>
      <c r="P71" s="35"/>
      <c r="Q71" s="44">
        <f t="shared" si="1"/>
        <v>0</v>
      </c>
      <c r="R71" s="45">
        <f t="shared" si="2"/>
        <v>0</v>
      </c>
      <c r="S71" s="45">
        <f t="shared" si="3"/>
        <v>0</v>
      </c>
      <c r="T71" s="35"/>
    </row>
    <row r="72" spans="1:20" s="34" customFormat="1" ht="12.75" x14ac:dyDescent="0.2">
      <c r="A72" s="35">
        <v>53</v>
      </c>
      <c r="B72" s="36" t="s">
        <v>112</v>
      </c>
      <c r="C72" s="37">
        <v>1800767705</v>
      </c>
      <c r="D72" s="35"/>
      <c r="E72" s="38" t="s">
        <v>60</v>
      </c>
      <c r="F72" s="39">
        <v>106927940</v>
      </c>
      <c r="G72" s="35"/>
      <c r="H72" s="35"/>
      <c r="I72" s="40">
        <v>2</v>
      </c>
      <c r="J72" s="41">
        <v>194400000</v>
      </c>
      <c r="K72" s="35"/>
      <c r="L72" s="40">
        <v>4838778</v>
      </c>
      <c r="M72" s="35"/>
      <c r="N72" s="42">
        <f t="shared" si="0"/>
        <v>0</v>
      </c>
      <c r="O72" s="43"/>
      <c r="P72" s="35"/>
      <c r="Q72" s="44">
        <f t="shared" si="1"/>
        <v>0</v>
      </c>
      <c r="R72" s="45">
        <f t="shared" si="2"/>
        <v>0</v>
      </c>
      <c r="S72" s="45">
        <f t="shared" si="3"/>
        <v>0</v>
      </c>
      <c r="T72" s="35"/>
    </row>
    <row r="73" spans="1:20" s="34" customFormat="1" ht="12.75" x14ac:dyDescent="0.2">
      <c r="A73" s="35">
        <v>54</v>
      </c>
      <c r="B73" s="36" t="s">
        <v>113</v>
      </c>
      <c r="C73" s="37">
        <v>1800656378</v>
      </c>
      <c r="D73" s="35"/>
      <c r="E73" s="38" t="s">
        <v>60</v>
      </c>
      <c r="F73" s="39">
        <v>179624040</v>
      </c>
      <c r="G73" s="35"/>
      <c r="H73" s="35"/>
      <c r="I73" s="40">
        <v>0</v>
      </c>
      <c r="J73" s="41">
        <v>108000000</v>
      </c>
      <c r="K73" s="35"/>
      <c r="L73" s="40">
        <v>7983193.0499999989</v>
      </c>
      <c r="M73" s="35"/>
      <c r="N73" s="42">
        <f t="shared" si="0"/>
        <v>63640846.950000003</v>
      </c>
      <c r="O73" s="43">
        <v>1351046.3474999997</v>
      </c>
      <c r="P73" s="35"/>
      <c r="Q73" s="44">
        <f t="shared" si="1"/>
        <v>3364084.6950000012</v>
      </c>
      <c r="R73" s="45">
        <f t="shared" si="2"/>
        <v>0</v>
      </c>
      <c r="S73" s="45">
        <f>IF(E73="X",Q73-O73,0)+1</f>
        <v>2013039.3475000015</v>
      </c>
      <c r="T73" s="35"/>
    </row>
    <row r="74" spans="1:20" s="34" customFormat="1" ht="12.75" x14ac:dyDescent="0.2">
      <c r="A74" s="35">
        <v>55</v>
      </c>
      <c r="B74" s="36" t="s">
        <v>114</v>
      </c>
      <c r="C74" s="37">
        <v>1800805767</v>
      </c>
      <c r="D74" s="35"/>
      <c r="E74" s="38" t="s">
        <v>60</v>
      </c>
      <c r="F74" s="39">
        <v>158285584</v>
      </c>
      <c r="G74" s="35"/>
      <c r="H74" s="35"/>
      <c r="I74" s="40">
        <v>2</v>
      </c>
      <c r="J74" s="41">
        <v>194400000</v>
      </c>
      <c r="K74" s="35"/>
      <c r="L74" s="40">
        <v>7190487.3599999994</v>
      </c>
      <c r="M74" s="35"/>
      <c r="N74" s="42">
        <f t="shared" si="0"/>
        <v>0</v>
      </c>
      <c r="O74" s="43"/>
      <c r="P74" s="35"/>
      <c r="Q74" s="44">
        <f t="shared" si="1"/>
        <v>0</v>
      </c>
      <c r="R74" s="45">
        <f t="shared" si="2"/>
        <v>0</v>
      </c>
      <c r="S74" s="45">
        <f t="shared" si="3"/>
        <v>0</v>
      </c>
      <c r="T74" s="35"/>
    </row>
    <row r="75" spans="1:20" s="34" customFormat="1" ht="12.75" x14ac:dyDescent="0.2">
      <c r="A75" s="35">
        <v>56</v>
      </c>
      <c r="B75" s="36" t="s">
        <v>115</v>
      </c>
      <c r="C75" s="37">
        <v>1801024974</v>
      </c>
      <c r="D75" s="35"/>
      <c r="E75" s="38" t="s">
        <v>60</v>
      </c>
      <c r="F75" s="39">
        <v>101958140</v>
      </c>
      <c r="G75" s="35"/>
      <c r="H75" s="35"/>
      <c r="I75" s="40">
        <v>1</v>
      </c>
      <c r="J75" s="41">
        <v>151200000</v>
      </c>
      <c r="K75" s="35"/>
      <c r="L75" s="40">
        <v>4522518</v>
      </c>
      <c r="M75" s="35"/>
      <c r="N75" s="42">
        <f t="shared" si="0"/>
        <v>0</v>
      </c>
      <c r="O75" s="43"/>
      <c r="P75" s="35"/>
      <c r="Q75" s="44">
        <f t="shared" si="1"/>
        <v>0</v>
      </c>
      <c r="R75" s="45">
        <f t="shared" si="2"/>
        <v>0</v>
      </c>
      <c r="S75" s="45">
        <f t="shared" si="3"/>
        <v>0</v>
      </c>
      <c r="T75" s="35"/>
    </row>
    <row r="76" spans="1:20" s="34" customFormat="1" ht="12.75" x14ac:dyDescent="0.2">
      <c r="A76" s="35">
        <v>57</v>
      </c>
      <c r="B76" s="36" t="s">
        <v>116</v>
      </c>
      <c r="C76" s="37">
        <v>1801113952</v>
      </c>
      <c r="D76" s="35"/>
      <c r="E76" s="38" t="s">
        <v>60</v>
      </c>
      <c r="F76" s="39">
        <v>111125417</v>
      </c>
      <c r="G76" s="35"/>
      <c r="H76" s="35"/>
      <c r="I76" s="40">
        <v>0</v>
      </c>
      <c r="J76" s="41">
        <v>108000000</v>
      </c>
      <c r="K76" s="35"/>
      <c r="L76" s="40">
        <v>4743900</v>
      </c>
      <c r="M76" s="35"/>
      <c r="N76" s="42">
        <f t="shared" si="0"/>
        <v>0</v>
      </c>
      <c r="O76" s="43"/>
      <c r="P76" s="35"/>
      <c r="Q76" s="44">
        <f t="shared" si="1"/>
        <v>0</v>
      </c>
      <c r="R76" s="45">
        <f t="shared" si="2"/>
        <v>0</v>
      </c>
      <c r="S76" s="45">
        <f t="shared" si="3"/>
        <v>0</v>
      </c>
      <c r="T76" s="35"/>
    </row>
    <row r="77" spans="1:20" s="34" customFormat="1" ht="12.75" x14ac:dyDescent="0.2">
      <c r="A77" s="35">
        <v>58</v>
      </c>
      <c r="B77" s="36" t="s">
        <v>117</v>
      </c>
      <c r="C77" s="37">
        <v>8379659364</v>
      </c>
      <c r="D77" s="35"/>
      <c r="E77" s="38" t="s">
        <v>60</v>
      </c>
      <c r="F77" s="39">
        <v>78946490</v>
      </c>
      <c r="G77" s="35"/>
      <c r="H77" s="35"/>
      <c r="I77" s="40">
        <v>1</v>
      </c>
      <c r="J77" s="41">
        <v>151200000</v>
      </c>
      <c r="K77" s="35"/>
      <c r="L77" s="40">
        <v>3178412.9999999995</v>
      </c>
      <c r="M77" s="35"/>
      <c r="N77" s="42">
        <f t="shared" si="0"/>
        <v>0</v>
      </c>
      <c r="O77" s="43"/>
      <c r="P77" s="35"/>
      <c r="Q77" s="44">
        <f t="shared" si="1"/>
        <v>0</v>
      </c>
      <c r="R77" s="45">
        <f t="shared" si="2"/>
        <v>0</v>
      </c>
      <c r="S77" s="45">
        <f t="shared" si="3"/>
        <v>0</v>
      </c>
      <c r="T77" s="35"/>
    </row>
    <row r="78" spans="1:20" s="34" customFormat="1" ht="12.75" x14ac:dyDescent="0.2">
      <c r="A78" s="35">
        <v>59</v>
      </c>
      <c r="B78" s="36" t="s">
        <v>118</v>
      </c>
      <c r="C78" s="37">
        <v>8307627927</v>
      </c>
      <c r="D78" s="35"/>
      <c r="E78" s="38" t="s">
        <v>60</v>
      </c>
      <c r="F78" s="39">
        <v>70332145</v>
      </c>
      <c r="G78" s="35"/>
      <c r="H78" s="35"/>
      <c r="I78" s="40">
        <v>1</v>
      </c>
      <c r="J78" s="41">
        <v>151200000</v>
      </c>
      <c r="K78" s="35"/>
      <c r="L78" s="40">
        <v>0</v>
      </c>
      <c r="M78" s="35"/>
      <c r="N78" s="42">
        <f t="shared" si="0"/>
        <v>0</v>
      </c>
      <c r="O78" s="43"/>
      <c r="P78" s="35"/>
      <c r="Q78" s="44">
        <f t="shared" si="1"/>
        <v>0</v>
      </c>
      <c r="R78" s="45">
        <f t="shared" si="2"/>
        <v>0</v>
      </c>
      <c r="S78" s="45">
        <f t="shared" si="3"/>
        <v>0</v>
      </c>
      <c r="T78" s="35"/>
    </row>
    <row r="79" spans="1:20" s="34" customFormat="1" ht="12.75" x14ac:dyDescent="0.2">
      <c r="A79" s="35">
        <v>60</v>
      </c>
      <c r="B79" s="36" t="s">
        <v>119</v>
      </c>
      <c r="C79" s="37">
        <v>8307627892</v>
      </c>
      <c r="D79" s="35"/>
      <c r="E79" s="38" t="s">
        <v>60</v>
      </c>
      <c r="F79" s="39">
        <v>103295558</v>
      </c>
      <c r="G79" s="35"/>
      <c r="H79" s="35"/>
      <c r="I79" s="40">
        <v>1</v>
      </c>
      <c r="J79" s="41">
        <v>151200000</v>
      </c>
      <c r="K79" s="35"/>
      <c r="L79" s="40">
        <v>4222071</v>
      </c>
      <c r="M79" s="35"/>
      <c r="N79" s="42">
        <f t="shared" si="0"/>
        <v>0</v>
      </c>
      <c r="O79" s="43"/>
      <c r="P79" s="35"/>
      <c r="Q79" s="44">
        <f t="shared" si="1"/>
        <v>0</v>
      </c>
      <c r="R79" s="45">
        <f t="shared" si="2"/>
        <v>0</v>
      </c>
      <c r="S79" s="45">
        <f t="shared" si="3"/>
        <v>0</v>
      </c>
      <c r="T79" s="35"/>
    </row>
    <row r="80" spans="1:20" s="34" customFormat="1" ht="12.75" x14ac:dyDescent="0.2">
      <c r="A80" s="35">
        <v>61</v>
      </c>
      <c r="B80" s="36" t="s">
        <v>120</v>
      </c>
      <c r="C80" s="37">
        <v>8307627934</v>
      </c>
      <c r="D80" s="35"/>
      <c r="E80" s="38" t="s">
        <v>60</v>
      </c>
      <c r="F80" s="39">
        <v>81172740</v>
      </c>
      <c r="G80" s="35"/>
      <c r="H80" s="35"/>
      <c r="I80" s="40">
        <v>2</v>
      </c>
      <c r="J80" s="41">
        <v>194400000</v>
      </c>
      <c r="K80" s="35"/>
      <c r="L80" s="40">
        <v>2956757.9999999995</v>
      </c>
      <c r="M80" s="35"/>
      <c r="N80" s="42">
        <f t="shared" si="0"/>
        <v>0</v>
      </c>
      <c r="O80" s="43"/>
      <c r="P80" s="35"/>
      <c r="Q80" s="44">
        <f t="shared" si="1"/>
        <v>0</v>
      </c>
      <c r="R80" s="45">
        <f t="shared" si="2"/>
        <v>0</v>
      </c>
      <c r="S80" s="45">
        <f t="shared" si="3"/>
        <v>0</v>
      </c>
      <c r="T80" s="35"/>
    </row>
    <row r="81" spans="1:20" s="34" customFormat="1" ht="12.75" x14ac:dyDescent="0.2">
      <c r="A81" s="35">
        <v>62</v>
      </c>
      <c r="B81" s="36" t="s">
        <v>121</v>
      </c>
      <c r="C81" s="37">
        <v>8317454430</v>
      </c>
      <c r="D81" s="35"/>
      <c r="E81" s="38" t="s">
        <v>60</v>
      </c>
      <c r="F81" s="39">
        <v>94534277</v>
      </c>
      <c r="G81" s="35"/>
      <c r="H81" s="35"/>
      <c r="I81" s="40">
        <v>0</v>
      </c>
      <c r="J81" s="41">
        <v>108000000</v>
      </c>
      <c r="K81" s="35"/>
      <c r="L81" s="40">
        <v>3700242</v>
      </c>
      <c r="M81" s="35"/>
      <c r="N81" s="42">
        <f t="shared" si="0"/>
        <v>0</v>
      </c>
      <c r="O81" s="43"/>
      <c r="P81" s="35"/>
      <c r="Q81" s="44">
        <f t="shared" si="1"/>
        <v>0</v>
      </c>
      <c r="R81" s="45">
        <f t="shared" si="2"/>
        <v>0</v>
      </c>
      <c r="S81" s="45">
        <f t="shared" si="3"/>
        <v>0</v>
      </c>
      <c r="T81" s="35"/>
    </row>
    <row r="82" spans="1:20" s="34" customFormat="1" ht="12.75" x14ac:dyDescent="0.2">
      <c r="A82" s="35">
        <v>63</v>
      </c>
      <c r="B82" s="36" t="s">
        <v>122</v>
      </c>
      <c r="C82" s="37">
        <v>8357961860</v>
      </c>
      <c r="D82" s="35"/>
      <c r="E82" s="38" t="s">
        <v>60</v>
      </c>
      <c r="F82" s="39">
        <v>68282939</v>
      </c>
      <c r="G82" s="35"/>
      <c r="H82" s="35"/>
      <c r="I82" s="40">
        <v>2</v>
      </c>
      <c r="J82" s="41">
        <v>194400000</v>
      </c>
      <c r="K82" s="35"/>
      <c r="L82" s="40">
        <v>2893779</v>
      </c>
      <c r="M82" s="35"/>
      <c r="N82" s="42">
        <f t="shared" si="0"/>
        <v>0</v>
      </c>
      <c r="O82" s="43"/>
      <c r="P82" s="35"/>
      <c r="Q82" s="44">
        <f t="shared" si="1"/>
        <v>0</v>
      </c>
      <c r="R82" s="45">
        <f t="shared" si="2"/>
        <v>0</v>
      </c>
      <c r="S82" s="45">
        <f t="shared" si="3"/>
        <v>0</v>
      </c>
      <c r="T82" s="35"/>
    </row>
    <row r="83" spans="1:20" s="34" customFormat="1" ht="12.75" x14ac:dyDescent="0.2">
      <c r="A83" s="35">
        <v>64</v>
      </c>
      <c r="B83" s="36" t="s">
        <v>123</v>
      </c>
      <c r="C83" s="37">
        <v>8316263017</v>
      </c>
      <c r="D83" s="35"/>
      <c r="E83" s="38" t="s">
        <v>60</v>
      </c>
      <c r="F83" s="39">
        <v>90413222</v>
      </c>
      <c r="G83" s="35"/>
      <c r="H83" s="35"/>
      <c r="I83" s="40">
        <v>0</v>
      </c>
      <c r="J83" s="41">
        <v>108000000</v>
      </c>
      <c r="K83" s="35"/>
      <c r="L83" s="40">
        <v>3402945</v>
      </c>
      <c r="M83" s="35"/>
      <c r="N83" s="42">
        <f t="shared" si="0"/>
        <v>0</v>
      </c>
      <c r="O83" s="43"/>
      <c r="P83" s="35"/>
      <c r="Q83" s="44">
        <f t="shared" si="1"/>
        <v>0</v>
      </c>
      <c r="R83" s="45">
        <f t="shared" si="2"/>
        <v>0</v>
      </c>
      <c r="S83" s="45">
        <f t="shared" si="3"/>
        <v>0</v>
      </c>
      <c r="T83" s="35"/>
    </row>
    <row r="84" spans="1:20" s="34" customFormat="1" ht="12.75" x14ac:dyDescent="0.2">
      <c r="A84" s="35">
        <v>65</v>
      </c>
      <c r="B84" s="46" t="s">
        <v>124</v>
      </c>
      <c r="C84" s="37">
        <v>8182506106</v>
      </c>
      <c r="D84" s="35"/>
      <c r="E84" s="38" t="s">
        <v>60</v>
      </c>
      <c r="F84" s="39">
        <v>60395955</v>
      </c>
      <c r="G84" s="35"/>
      <c r="H84" s="35"/>
      <c r="I84" s="40">
        <v>0</v>
      </c>
      <c r="J84" s="41">
        <v>108000000</v>
      </c>
      <c r="K84" s="35"/>
      <c r="L84" s="40">
        <v>3402950</v>
      </c>
      <c r="M84" s="35"/>
      <c r="N84" s="42">
        <f t="shared" si="0"/>
        <v>0</v>
      </c>
      <c r="O84" s="43"/>
      <c r="P84" s="35"/>
      <c r="Q84" s="44">
        <f t="shared" si="1"/>
        <v>0</v>
      </c>
      <c r="R84" s="45">
        <f t="shared" si="2"/>
        <v>0</v>
      </c>
      <c r="S84" s="45">
        <f t="shared" si="3"/>
        <v>0</v>
      </c>
      <c r="T84" s="35"/>
    </row>
    <row r="85" spans="1:20" s="34" customFormat="1" ht="12.75" x14ac:dyDescent="0.2">
      <c r="A85" s="35">
        <v>66</v>
      </c>
      <c r="B85" s="36" t="s">
        <v>125</v>
      </c>
      <c r="C85" s="37">
        <v>1801210441</v>
      </c>
      <c r="D85" s="35"/>
      <c r="E85" s="38" t="s">
        <v>60</v>
      </c>
      <c r="F85" s="39">
        <v>91997980</v>
      </c>
      <c r="G85" s="35"/>
      <c r="H85" s="35"/>
      <c r="I85" s="40">
        <v>0</v>
      </c>
      <c r="J85" s="41">
        <v>108000000</v>
      </c>
      <c r="K85" s="35"/>
      <c r="L85" s="40">
        <v>2402501.85</v>
      </c>
      <c r="M85" s="35"/>
      <c r="N85" s="42">
        <f t="shared" ref="N85:N148" si="4">IF(F85-(J85+K85+L85)&gt;0,(F85-(J85+K85+L85)),0)</f>
        <v>0</v>
      </c>
      <c r="O85" s="43"/>
      <c r="P85" s="35"/>
      <c r="Q85" s="44">
        <f t="shared" ref="Q85:Q148" si="5">IF((N85/12)&lt;=5000000,(N85/12)*5%*12,IF((N85/12)&lt;=10000000,((N85/12)*10%-250000)*12,IF((N85/12)&lt;=18000000,((N85/12)*15%-750000)*12,IF((N85/12)&lt;32000000,((N85/12)*20%-1650000)*12,IF((N85/12)&lt;=52000000,((N85/12)*25%-3250000)*12,IF((N85/12)&lt;=80000000,((N85/12)*30%-5850000)*12,((N85/12)*35%-9850000)*12))))))</f>
        <v>0</v>
      </c>
      <c r="R85" s="45">
        <f t="shared" ref="R85:R148" si="6">IF(O85-Q85&lt;0,0,O85-Q85)</f>
        <v>0</v>
      </c>
      <c r="S85" s="45">
        <f t="shared" ref="S85:S148" si="7">IF(E85="X",Q85-O85,0)</f>
        <v>0</v>
      </c>
      <c r="T85" s="35"/>
    </row>
    <row r="86" spans="1:20" s="34" customFormat="1" ht="12.75" x14ac:dyDescent="0.2">
      <c r="A86" s="35">
        <v>67</v>
      </c>
      <c r="B86" s="36" t="s">
        <v>126</v>
      </c>
      <c r="C86" s="37">
        <v>1800766363</v>
      </c>
      <c r="D86" s="35"/>
      <c r="E86" s="38" t="s">
        <v>60</v>
      </c>
      <c r="F86" s="39">
        <v>142456440</v>
      </c>
      <c r="G86" s="35"/>
      <c r="H86" s="35"/>
      <c r="I86" s="40">
        <v>2</v>
      </c>
      <c r="J86" s="41">
        <v>194400000</v>
      </c>
      <c r="K86" s="35"/>
      <c r="L86" s="40">
        <v>5635753.2000000002</v>
      </c>
      <c r="M86" s="35"/>
      <c r="N86" s="42">
        <f t="shared" si="4"/>
        <v>0</v>
      </c>
      <c r="O86" s="43"/>
      <c r="P86" s="35"/>
      <c r="Q86" s="44">
        <f t="shared" si="5"/>
        <v>0</v>
      </c>
      <c r="R86" s="45">
        <f t="shared" si="6"/>
        <v>0</v>
      </c>
      <c r="S86" s="45">
        <f t="shared" si="7"/>
        <v>0</v>
      </c>
      <c r="T86" s="35"/>
    </row>
    <row r="87" spans="1:20" s="34" customFormat="1" ht="12.75" x14ac:dyDescent="0.2">
      <c r="A87" s="35">
        <v>68</v>
      </c>
      <c r="B87" s="36" t="s">
        <v>127</v>
      </c>
      <c r="C87" s="37">
        <v>1800764912</v>
      </c>
      <c r="D87" s="35"/>
      <c r="E87" s="38" t="s">
        <v>60</v>
      </c>
      <c r="F87" s="39">
        <v>113572670</v>
      </c>
      <c r="G87" s="35"/>
      <c r="H87" s="35"/>
      <c r="I87" s="40">
        <v>1</v>
      </c>
      <c r="J87" s="41">
        <v>151200000</v>
      </c>
      <c r="K87" s="35"/>
      <c r="L87" s="40">
        <v>5265729</v>
      </c>
      <c r="M87" s="35"/>
      <c r="N87" s="42">
        <f t="shared" si="4"/>
        <v>0</v>
      </c>
      <c r="O87" s="43"/>
      <c r="P87" s="35"/>
      <c r="Q87" s="44">
        <f t="shared" si="5"/>
        <v>0</v>
      </c>
      <c r="R87" s="45">
        <f t="shared" si="6"/>
        <v>0</v>
      </c>
      <c r="S87" s="45">
        <f t="shared" si="7"/>
        <v>0</v>
      </c>
      <c r="T87" s="35"/>
    </row>
    <row r="88" spans="1:20" s="34" customFormat="1" ht="12.75" x14ac:dyDescent="0.2">
      <c r="A88" s="35">
        <v>69</v>
      </c>
      <c r="B88" s="36" t="s">
        <v>128</v>
      </c>
      <c r="C88" s="37">
        <v>1800764630</v>
      </c>
      <c r="D88" s="35"/>
      <c r="E88" s="38" t="s">
        <v>60</v>
      </c>
      <c r="F88" s="39">
        <v>265924104.48000002</v>
      </c>
      <c r="G88" s="35"/>
      <c r="H88" s="35"/>
      <c r="I88" s="40">
        <v>3</v>
      </c>
      <c r="J88" s="41">
        <v>237600000</v>
      </c>
      <c r="K88" s="35"/>
      <c r="L88" s="40">
        <v>10409217.638400001</v>
      </c>
      <c r="M88" s="35"/>
      <c r="N88" s="42">
        <f t="shared" si="4"/>
        <v>17914886.841600031</v>
      </c>
      <c r="O88" s="43"/>
      <c r="P88" s="35"/>
      <c r="Q88" s="44">
        <f t="shared" si="5"/>
        <v>895744.34208000149</v>
      </c>
      <c r="R88" s="45">
        <f t="shared" si="6"/>
        <v>0</v>
      </c>
      <c r="S88" s="45">
        <f t="shared" si="7"/>
        <v>895744.34208000149</v>
      </c>
      <c r="T88" s="35"/>
    </row>
    <row r="89" spans="1:20" s="34" customFormat="1" ht="12.75" x14ac:dyDescent="0.2">
      <c r="A89" s="35">
        <v>70</v>
      </c>
      <c r="B89" s="36" t="s">
        <v>129</v>
      </c>
      <c r="C89" s="37">
        <v>1800765472</v>
      </c>
      <c r="D89" s="35"/>
      <c r="E89" s="38" t="s">
        <v>60</v>
      </c>
      <c r="F89" s="39">
        <v>125268140</v>
      </c>
      <c r="G89" s="35"/>
      <c r="H89" s="35"/>
      <c r="I89" s="40">
        <v>1</v>
      </c>
      <c r="J89" s="41">
        <v>151200000</v>
      </c>
      <c r="K89" s="35"/>
      <c r="L89" s="40">
        <v>4522518</v>
      </c>
      <c r="M89" s="35"/>
      <c r="N89" s="42">
        <f t="shared" si="4"/>
        <v>0</v>
      </c>
      <c r="O89" s="43"/>
      <c r="P89" s="35"/>
      <c r="Q89" s="44">
        <f t="shared" si="5"/>
        <v>0</v>
      </c>
      <c r="R89" s="45">
        <f t="shared" si="6"/>
        <v>0</v>
      </c>
      <c r="S89" s="45">
        <f t="shared" si="7"/>
        <v>0</v>
      </c>
      <c r="T89" s="35"/>
    </row>
    <row r="90" spans="1:20" s="34" customFormat="1" ht="12.75" x14ac:dyDescent="0.2">
      <c r="A90" s="35">
        <v>71</v>
      </c>
      <c r="B90" s="36" t="s">
        <v>130</v>
      </c>
      <c r="C90" s="37">
        <v>1800764493</v>
      </c>
      <c r="D90" s="35"/>
      <c r="E90" s="38" t="s">
        <v>60</v>
      </c>
      <c r="F90" s="39">
        <v>130337940</v>
      </c>
      <c r="G90" s="35"/>
      <c r="H90" s="35"/>
      <c r="I90" s="40">
        <v>0</v>
      </c>
      <c r="J90" s="41">
        <v>108000000</v>
      </c>
      <c r="K90" s="35"/>
      <c r="L90" s="40">
        <v>4838778</v>
      </c>
      <c r="M90" s="35"/>
      <c r="N90" s="42">
        <f t="shared" si="4"/>
        <v>17499162</v>
      </c>
      <c r="O90" s="43"/>
      <c r="P90" s="35"/>
      <c r="Q90" s="44">
        <f t="shared" si="5"/>
        <v>874958.10000000009</v>
      </c>
      <c r="R90" s="45">
        <f t="shared" si="6"/>
        <v>0</v>
      </c>
      <c r="S90" s="45">
        <f t="shared" si="7"/>
        <v>874958.10000000009</v>
      </c>
      <c r="T90" s="35"/>
    </row>
    <row r="91" spans="1:20" s="34" customFormat="1" ht="12.75" x14ac:dyDescent="0.2">
      <c r="A91" s="35">
        <v>72</v>
      </c>
      <c r="B91" s="36" t="s">
        <v>131</v>
      </c>
      <c r="C91" s="37">
        <v>1800767173</v>
      </c>
      <c r="D91" s="35"/>
      <c r="E91" s="38" t="s">
        <v>60</v>
      </c>
      <c r="F91" s="39">
        <v>41488440</v>
      </c>
      <c r="G91" s="35"/>
      <c r="H91" s="35"/>
      <c r="I91" s="40">
        <v>0</v>
      </c>
      <c r="J91" s="41">
        <v>108000000</v>
      </c>
      <c r="K91" s="35"/>
      <c r="L91" s="40">
        <v>2604144.6</v>
      </c>
      <c r="M91" s="35"/>
      <c r="N91" s="42">
        <f t="shared" si="4"/>
        <v>0</v>
      </c>
      <c r="O91" s="43"/>
      <c r="P91" s="35"/>
      <c r="Q91" s="44">
        <f t="shared" si="5"/>
        <v>0</v>
      </c>
      <c r="R91" s="45">
        <f t="shared" si="6"/>
        <v>0</v>
      </c>
      <c r="S91" s="45">
        <f t="shared" si="7"/>
        <v>0</v>
      </c>
      <c r="T91" s="35"/>
    </row>
    <row r="92" spans="1:20" s="34" customFormat="1" ht="12.75" x14ac:dyDescent="0.2">
      <c r="A92" s="35">
        <v>73</v>
      </c>
      <c r="B92" s="36" t="s">
        <v>132</v>
      </c>
      <c r="C92" s="37">
        <v>1800602936</v>
      </c>
      <c r="D92" s="35"/>
      <c r="E92" s="38" t="s">
        <v>60</v>
      </c>
      <c r="F92" s="39">
        <v>187726150</v>
      </c>
      <c r="G92" s="35"/>
      <c r="H92" s="35"/>
      <c r="I92" s="40">
        <v>1</v>
      </c>
      <c r="J92" s="41">
        <v>151200000</v>
      </c>
      <c r="K92" s="35"/>
      <c r="L92" s="40">
        <v>6624856.3499999996</v>
      </c>
      <c r="M92" s="35"/>
      <c r="N92" s="42">
        <f t="shared" si="4"/>
        <v>29901293.650000006</v>
      </c>
      <c r="O92" s="43"/>
      <c r="P92" s="35"/>
      <c r="Q92" s="44">
        <f t="shared" si="5"/>
        <v>1495064.6825000003</v>
      </c>
      <c r="R92" s="45">
        <f t="shared" si="6"/>
        <v>0</v>
      </c>
      <c r="S92" s="45">
        <f t="shared" si="7"/>
        <v>1495064.6825000003</v>
      </c>
      <c r="T92" s="35"/>
    </row>
    <row r="93" spans="1:20" s="34" customFormat="1" ht="12.75" x14ac:dyDescent="0.2">
      <c r="A93" s="35">
        <v>74</v>
      </c>
      <c r="B93" s="36" t="s">
        <v>133</v>
      </c>
      <c r="C93" s="37">
        <v>1800764648</v>
      </c>
      <c r="D93" s="35"/>
      <c r="E93" s="38" t="s">
        <v>60</v>
      </c>
      <c r="F93" s="39">
        <v>164166260</v>
      </c>
      <c r="G93" s="35"/>
      <c r="H93" s="35"/>
      <c r="I93" s="40">
        <v>2</v>
      </c>
      <c r="J93" s="41">
        <v>194400000</v>
      </c>
      <c r="K93" s="35"/>
      <c r="L93" s="40">
        <v>7062085.7999999989</v>
      </c>
      <c r="M93" s="35"/>
      <c r="N93" s="42">
        <f t="shared" si="4"/>
        <v>0</v>
      </c>
      <c r="O93" s="43"/>
      <c r="P93" s="35"/>
      <c r="Q93" s="44">
        <f t="shared" si="5"/>
        <v>0</v>
      </c>
      <c r="R93" s="45">
        <f t="shared" si="6"/>
        <v>0</v>
      </c>
      <c r="S93" s="45">
        <f t="shared" si="7"/>
        <v>0</v>
      </c>
      <c r="T93" s="35"/>
    </row>
    <row r="94" spans="1:20" s="34" customFormat="1" ht="12.75" x14ac:dyDescent="0.2">
      <c r="A94" s="35">
        <v>75</v>
      </c>
      <c r="B94" s="36" t="s">
        <v>134</v>
      </c>
      <c r="C94" s="37">
        <v>1800764662</v>
      </c>
      <c r="D94" s="35"/>
      <c r="E94" s="38" t="s">
        <v>60</v>
      </c>
      <c r="F94" s="39">
        <v>117058840</v>
      </c>
      <c r="G94" s="35"/>
      <c r="H94" s="35"/>
      <c r="I94" s="40">
        <v>1</v>
      </c>
      <c r="J94" s="41">
        <v>151200000</v>
      </c>
      <c r="K94" s="35"/>
      <c r="L94" s="40">
        <v>4522518</v>
      </c>
      <c r="M94" s="35"/>
      <c r="N94" s="42">
        <f t="shared" si="4"/>
        <v>0</v>
      </c>
      <c r="O94" s="43"/>
      <c r="P94" s="35"/>
      <c r="Q94" s="44">
        <f t="shared" si="5"/>
        <v>0</v>
      </c>
      <c r="R94" s="45">
        <f t="shared" si="6"/>
        <v>0</v>
      </c>
      <c r="S94" s="45">
        <f t="shared" si="7"/>
        <v>0</v>
      </c>
      <c r="T94" s="35"/>
    </row>
    <row r="95" spans="1:20" s="34" customFormat="1" ht="12.75" x14ac:dyDescent="0.2">
      <c r="A95" s="35">
        <v>76</v>
      </c>
      <c r="B95" s="36" t="s">
        <v>135</v>
      </c>
      <c r="C95" s="37">
        <v>1800765715</v>
      </c>
      <c r="D95" s="35"/>
      <c r="E95" s="38" t="s">
        <v>60</v>
      </c>
      <c r="F95" s="39">
        <v>180587942</v>
      </c>
      <c r="G95" s="35"/>
      <c r="H95" s="35"/>
      <c r="I95" s="40">
        <v>2</v>
      </c>
      <c r="J95" s="41">
        <v>194400000</v>
      </c>
      <c r="K95" s="35"/>
      <c r="L95" s="40">
        <v>5739644.6099999994</v>
      </c>
      <c r="M95" s="35"/>
      <c r="N95" s="42">
        <f t="shared" si="4"/>
        <v>0</v>
      </c>
      <c r="O95" s="43"/>
      <c r="P95" s="35"/>
      <c r="Q95" s="44">
        <f t="shared" si="5"/>
        <v>0</v>
      </c>
      <c r="R95" s="45">
        <f t="shared" si="6"/>
        <v>0</v>
      </c>
      <c r="S95" s="45">
        <f t="shared" si="7"/>
        <v>0</v>
      </c>
      <c r="T95" s="35"/>
    </row>
    <row r="96" spans="1:20" s="34" customFormat="1" ht="12.75" x14ac:dyDescent="0.2">
      <c r="A96" s="35">
        <v>77</v>
      </c>
      <c r="B96" s="36" t="s">
        <v>136</v>
      </c>
      <c r="C96" s="37">
        <v>1801126912</v>
      </c>
      <c r="D96" s="35"/>
      <c r="E96" s="38" t="s">
        <v>60</v>
      </c>
      <c r="F96" s="39">
        <v>149769832</v>
      </c>
      <c r="G96" s="35"/>
      <c r="H96" s="35"/>
      <c r="I96" s="40">
        <v>2</v>
      </c>
      <c r="J96" s="41">
        <v>194400000</v>
      </c>
      <c r="K96" s="35"/>
      <c r="L96" s="40">
        <v>5739644.6099999994</v>
      </c>
      <c r="M96" s="35"/>
      <c r="N96" s="42">
        <f t="shared" si="4"/>
        <v>0</v>
      </c>
      <c r="O96" s="43"/>
      <c r="P96" s="35"/>
      <c r="Q96" s="44">
        <f t="shared" si="5"/>
        <v>0</v>
      </c>
      <c r="R96" s="45">
        <f t="shared" si="6"/>
        <v>0</v>
      </c>
      <c r="S96" s="45">
        <f t="shared" si="7"/>
        <v>0</v>
      </c>
      <c r="T96" s="35"/>
    </row>
    <row r="97" spans="1:20" s="34" customFormat="1" ht="12.75" x14ac:dyDescent="0.2">
      <c r="A97" s="35">
        <v>78</v>
      </c>
      <c r="B97" s="36" t="s">
        <v>137</v>
      </c>
      <c r="C97" s="37">
        <v>1800765835</v>
      </c>
      <c r="D97" s="35"/>
      <c r="E97" s="38" t="s">
        <v>60</v>
      </c>
      <c r="F97" s="39">
        <v>114894140</v>
      </c>
      <c r="G97" s="35"/>
      <c r="H97" s="35"/>
      <c r="I97" s="40">
        <v>2</v>
      </c>
      <c r="J97" s="41">
        <v>194400000</v>
      </c>
      <c r="K97" s="35"/>
      <c r="L97" s="40">
        <v>4522518</v>
      </c>
      <c r="M97" s="35"/>
      <c r="N97" s="42">
        <f t="shared" si="4"/>
        <v>0</v>
      </c>
      <c r="O97" s="43"/>
      <c r="P97" s="35"/>
      <c r="Q97" s="44">
        <f t="shared" si="5"/>
        <v>0</v>
      </c>
      <c r="R97" s="45">
        <f t="shared" si="6"/>
        <v>0</v>
      </c>
      <c r="S97" s="45">
        <f t="shared" si="7"/>
        <v>0</v>
      </c>
      <c r="T97" s="35"/>
    </row>
    <row r="98" spans="1:20" s="34" customFormat="1" ht="12.75" x14ac:dyDescent="0.2">
      <c r="A98" s="35">
        <v>79</v>
      </c>
      <c r="B98" s="36" t="s">
        <v>138</v>
      </c>
      <c r="C98" s="37">
        <v>8065038084</v>
      </c>
      <c r="D98" s="35"/>
      <c r="E98" s="38" t="s">
        <v>60</v>
      </c>
      <c r="F98" s="39">
        <v>117684970</v>
      </c>
      <c r="G98" s="35"/>
      <c r="H98" s="35"/>
      <c r="I98" s="40">
        <v>0</v>
      </c>
      <c r="J98" s="41">
        <v>108000000</v>
      </c>
      <c r="K98" s="35"/>
      <c r="L98" s="40">
        <v>4160394</v>
      </c>
      <c r="M98" s="35"/>
      <c r="N98" s="42">
        <f t="shared" si="4"/>
        <v>5524576</v>
      </c>
      <c r="O98" s="43"/>
      <c r="P98" s="35"/>
      <c r="Q98" s="44">
        <f t="shared" si="5"/>
        <v>276228.8</v>
      </c>
      <c r="R98" s="45">
        <f t="shared" si="6"/>
        <v>0</v>
      </c>
      <c r="S98" s="45">
        <f t="shared" si="7"/>
        <v>276228.8</v>
      </c>
      <c r="T98" s="35"/>
    </row>
    <row r="99" spans="1:20" s="34" customFormat="1" ht="12.75" x14ac:dyDescent="0.2">
      <c r="A99" s="35">
        <v>80</v>
      </c>
      <c r="B99" s="36" t="s">
        <v>139</v>
      </c>
      <c r="C99" s="37">
        <v>8079471996</v>
      </c>
      <c r="D99" s="35"/>
      <c r="E99" s="38" t="s">
        <v>60</v>
      </c>
      <c r="F99" s="39">
        <v>33187120</v>
      </c>
      <c r="G99" s="35"/>
      <c r="H99" s="35"/>
      <c r="I99" s="40">
        <v>0</v>
      </c>
      <c r="J99" s="41">
        <v>108000000</v>
      </c>
      <c r="K99" s="35"/>
      <c r="L99" s="40">
        <v>2294560.7999999998</v>
      </c>
      <c r="M99" s="35"/>
      <c r="N99" s="42">
        <f t="shared" si="4"/>
        <v>0</v>
      </c>
      <c r="O99" s="43"/>
      <c r="P99" s="35"/>
      <c r="Q99" s="44">
        <f t="shared" si="5"/>
        <v>0</v>
      </c>
      <c r="R99" s="45">
        <f t="shared" si="6"/>
        <v>0</v>
      </c>
      <c r="S99" s="45">
        <f t="shared" si="7"/>
        <v>0</v>
      </c>
      <c r="T99" s="35"/>
    </row>
    <row r="100" spans="1:20" s="34" customFormat="1" ht="12.75" x14ac:dyDescent="0.2">
      <c r="A100" s="35">
        <v>81</v>
      </c>
      <c r="B100" s="36" t="s">
        <v>140</v>
      </c>
      <c r="C100" s="37">
        <v>1800768177</v>
      </c>
      <c r="D100" s="35"/>
      <c r="E100" s="38" t="s">
        <v>60</v>
      </c>
      <c r="F100" s="39">
        <v>210088986</v>
      </c>
      <c r="G100" s="35"/>
      <c r="H100" s="35"/>
      <c r="I100" s="40">
        <v>2</v>
      </c>
      <c r="J100" s="41">
        <v>194400000</v>
      </c>
      <c r="K100" s="35"/>
      <c r="L100" s="40">
        <v>7913773.9799999986</v>
      </c>
      <c r="M100" s="35"/>
      <c r="N100" s="42">
        <f t="shared" si="4"/>
        <v>7775212.0200000107</v>
      </c>
      <c r="O100" s="43"/>
      <c r="P100" s="35"/>
      <c r="Q100" s="44">
        <f t="shared" si="5"/>
        <v>388760.60100000055</v>
      </c>
      <c r="R100" s="45">
        <f t="shared" si="6"/>
        <v>0</v>
      </c>
      <c r="S100" s="45">
        <f t="shared" si="7"/>
        <v>388760.60100000055</v>
      </c>
      <c r="T100" s="35"/>
    </row>
    <row r="101" spans="1:20" s="34" customFormat="1" ht="12.75" x14ac:dyDescent="0.2">
      <c r="A101" s="35">
        <v>82</v>
      </c>
      <c r="B101" s="36" t="s">
        <v>141</v>
      </c>
      <c r="C101" s="37">
        <v>1800766469</v>
      </c>
      <c r="D101" s="35"/>
      <c r="E101" s="38" t="s">
        <v>60</v>
      </c>
      <c r="F101" s="39">
        <v>122243400</v>
      </c>
      <c r="G101" s="35"/>
      <c r="H101" s="35"/>
      <c r="I101" s="40">
        <v>1</v>
      </c>
      <c r="J101" s="41">
        <v>151200000</v>
      </c>
      <c r="K101" s="35"/>
      <c r="L101" s="40">
        <v>4269510</v>
      </c>
      <c r="M101" s="35"/>
      <c r="N101" s="42">
        <f t="shared" si="4"/>
        <v>0</v>
      </c>
      <c r="O101" s="43"/>
      <c r="P101" s="35"/>
      <c r="Q101" s="44">
        <f t="shared" si="5"/>
        <v>0</v>
      </c>
      <c r="R101" s="45">
        <f t="shared" si="6"/>
        <v>0</v>
      </c>
      <c r="S101" s="45">
        <f t="shared" si="7"/>
        <v>0</v>
      </c>
      <c r="T101" s="35"/>
    </row>
    <row r="102" spans="1:20" s="34" customFormat="1" ht="12.75" x14ac:dyDescent="0.2">
      <c r="A102" s="35">
        <v>83</v>
      </c>
      <c r="B102" s="36" t="s">
        <v>142</v>
      </c>
      <c r="C102" s="37">
        <v>8132953437</v>
      </c>
      <c r="D102" s="35"/>
      <c r="E102" s="38" t="s">
        <v>60</v>
      </c>
      <c r="F102" s="39">
        <v>142949330</v>
      </c>
      <c r="G102" s="35"/>
      <c r="H102" s="35"/>
      <c r="I102" s="40">
        <v>0</v>
      </c>
      <c r="J102" s="41">
        <v>108000000</v>
      </c>
      <c r="K102" s="35"/>
      <c r="L102" s="40">
        <v>4222071</v>
      </c>
      <c r="M102" s="35"/>
      <c r="N102" s="42">
        <f t="shared" si="4"/>
        <v>30727259</v>
      </c>
      <c r="O102" s="43"/>
      <c r="P102" s="35"/>
      <c r="Q102" s="44">
        <f t="shared" si="5"/>
        <v>1536362.95</v>
      </c>
      <c r="R102" s="45">
        <f t="shared" si="6"/>
        <v>0</v>
      </c>
      <c r="S102" s="45">
        <f t="shared" si="7"/>
        <v>1536362.95</v>
      </c>
      <c r="T102" s="35"/>
    </row>
    <row r="103" spans="1:20" s="34" customFormat="1" ht="12.75" x14ac:dyDescent="0.2">
      <c r="A103" s="35">
        <v>84</v>
      </c>
      <c r="B103" s="46" t="s">
        <v>143</v>
      </c>
      <c r="C103" s="37">
        <v>1801240044</v>
      </c>
      <c r="D103" s="35"/>
      <c r="E103" s="38" t="s">
        <v>60</v>
      </c>
      <c r="F103" s="39">
        <v>107069240</v>
      </c>
      <c r="G103" s="35"/>
      <c r="H103" s="35"/>
      <c r="I103" s="40">
        <v>2</v>
      </c>
      <c r="J103" s="41">
        <v>194400000</v>
      </c>
      <c r="K103" s="35"/>
      <c r="L103" s="40">
        <v>3889998</v>
      </c>
      <c r="M103" s="35"/>
      <c r="N103" s="42">
        <f t="shared" si="4"/>
        <v>0</v>
      </c>
      <c r="O103" s="43"/>
      <c r="P103" s="35"/>
      <c r="Q103" s="44">
        <f t="shared" si="5"/>
        <v>0</v>
      </c>
      <c r="R103" s="45">
        <f t="shared" si="6"/>
        <v>0</v>
      </c>
      <c r="S103" s="45">
        <f t="shared" si="7"/>
        <v>0</v>
      </c>
      <c r="T103" s="35"/>
    </row>
    <row r="104" spans="1:20" s="34" customFormat="1" ht="12.75" x14ac:dyDescent="0.2">
      <c r="A104" s="35">
        <v>85</v>
      </c>
      <c r="B104" s="36" t="s">
        <v>144</v>
      </c>
      <c r="C104" s="37">
        <v>8132953444</v>
      </c>
      <c r="D104" s="35"/>
      <c r="E104" s="38" t="s">
        <v>60</v>
      </c>
      <c r="F104" s="39">
        <v>99212150</v>
      </c>
      <c r="G104" s="35"/>
      <c r="H104" s="35"/>
      <c r="I104" s="40">
        <v>0</v>
      </c>
      <c r="J104" s="41">
        <v>108000000</v>
      </c>
      <c r="K104" s="35"/>
      <c r="L104" s="40">
        <v>3573737.9999999995</v>
      </c>
      <c r="M104" s="35"/>
      <c r="N104" s="42">
        <f t="shared" si="4"/>
        <v>0</v>
      </c>
      <c r="O104" s="43"/>
      <c r="P104" s="35"/>
      <c r="Q104" s="44">
        <f t="shared" si="5"/>
        <v>0</v>
      </c>
      <c r="R104" s="45">
        <f t="shared" si="6"/>
        <v>0</v>
      </c>
      <c r="S104" s="45">
        <f t="shared" si="7"/>
        <v>0</v>
      </c>
      <c r="T104" s="35"/>
    </row>
    <row r="105" spans="1:20" s="34" customFormat="1" ht="12.75" x14ac:dyDescent="0.2">
      <c r="A105" s="35">
        <v>86</v>
      </c>
      <c r="B105" s="36" t="s">
        <v>145</v>
      </c>
      <c r="C105" s="37">
        <v>8356942826</v>
      </c>
      <c r="D105" s="35"/>
      <c r="E105" s="38" t="s">
        <v>60</v>
      </c>
      <c r="F105" s="39">
        <v>90194600</v>
      </c>
      <c r="G105" s="35"/>
      <c r="H105" s="35"/>
      <c r="I105" s="40">
        <v>0</v>
      </c>
      <c r="J105" s="41">
        <v>108000000</v>
      </c>
      <c r="K105" s="35"/>
      <c r="L105" s="40">
        <v>3257478</v>
      </c>
      <c r="M105" s="35"/>
      <c r="N105" s="42">
        <f t="shared" si="4"/>
        <v>0</v>
      </c>
      <c r="O105" s="43"/>
      <c r="P105" s="35"/>
      <c r="Q105" s="44">
        <f t="shared" si="5"/>
        <v>0</v>
      </c>
      <c r="R105" s="45">
        <f t="shared" si="6"/>
        <v>0</v>
      </c>
      <c r="S105" s="45">
        <f t="shared" si="7"/>
        <v>0</v>
      </c>
      <c r="T105" s="35"/>
    </row>
    <row r="106" spans="1:20" s="34" customFormat="1" ht="12.75" x14ac:dyDescent="0.2">
      <c r="A106" s="35">
        <v>87</v>
      </c>
      <c r="B106" s="36" t="s">
        <v>146</v>
      </c>
      <c r="C106" s="37">
        <v>8357961853</v>
      </c>
      <c r="D106" s="35"/>
      <c r="E106" s="38" t="s">
        <v>60</v>
      </c>
      <c r="F106" s="39">
        <v>81211088</v>
      </c>
      <c r="G106" s="35"/>
      <c r="H106" s="35"/>
      <c r="I106" s="40">
        <v>0</v>
      </c>
      <c r="J106" s="41">
        <v>108000000</v>
      </c>
      <c r="K106" s="35"/>
      <c r="L106" s="40">
        <v>3257478</v>
      </c>
      <c r="M106" s="35"/>
      <c r="N106" s="42">
        <f t="shared" si="4"/>
        <v>0</v>
      </c>
      <c r="O106" s="43"/>
      <c r="P106" s="35"/>
      <c r="Q106" s="44">
        <f t="shared" si="5"/>
        <v>0</v>
      </c>
      <c r="R106" s="45">
        <f t="shared" si="6"/>
        <v>0</v>
      </c>
      <c r="S106" s="45">
        <f t="shared" si="7"/>
        <v>0</v>
      </c>
      <c r="T106" s="35"/>
    </row>
    <row r="107" spans="1:20" s="34" customFormat="1" ht="12.75" x14ac:dyDescent="0.2">
      <c r="A107" s="35">
        <v>88</v>
      </c>
      <c r="B107" s="36" t="s">
        <v>147</v>
      </c>
      <c r="C107" s="37">
        <v>1801025128</v>
      </c>
      <c r="D107" s="35"/>
      <c r="E107" s="38" t="s">
        <v>60</v>
      </c>
      <c r="F107" s="39">
        <v>351243115.5</v>
      </c>
      <c r="G107" s="35"/>
      <c r="H107" s="35"/>
      <c r="I107" s="40">
        <v>2</v>
      </c>
      <c r="J107" s="41">
        <v>194400000</v>
      </c>
      <c r="K107" s="35"/>
      <c r="L107" s="40">
        <v>13867368.48</v>
      </c>
      <c r="M107" s="35"/>
      <c r="N107" s="42">
        <f t="shared" si="4"/>
        <v>142975747.02000001</v>
      </c>
      <c r="O107" s="43">
        <v>796712.37600000063</v>
      </c>
      <c r="P107" s="35"/>
      <c r="Q107" s="44">
        <f t="shared" si="5"/>
        <v>12446362.053000003</v>
      </c>
      <c r="R107" s="45">
        <f t="shared" si="6"/>
        <v>0</v>
      </c>
      <c r="S107" s="45">
        <f t="shared" si="7"/>
        <v>11649649.677000003</v>
      </c>
      <c r="T107" s="35"/>
    </row>
    <row r="108" spans="1:20" s="34" customFormat="1" ht="12.75" x14ac:dyDescent="0.2">
      <c r="A108" s="35">
        <v>89</v>
      </c>
      <c r="B108" s="36" t="s">
        <v>148</v>
      </c>
      <c r="C108" s="37">
        <v>1800765948</v>
      </c>
      <c r="D108" s="35"/>
      <c r="E108" s="38" t="s">
        <v>60</v>
      </c>
      <c r="F108" s="39">
        <v>398019120</v>
      </c>
      <c r="G108" s="35"/>
      <c r="H108" s="35"/>
      <c r="I108" s="40">
        <v>5</v>
      </c>
      <c r="J108" s="41">
        <v>324000000</v>
      </c>
      <c r="K108" s="35"/>
      <c r="L108" s="40">
        <v>7983193.0499999989</v>
      </c>
      <c r="M108" s="35"/>
      <c r="N108" s="42">
        <f t="shared" si="4"/>
        <v>66035926.949999988</v>
      </c>
      <c r="O108" s="43"/>
      <c r="P108" s="35"/>
      <c r="Q108" s="44">
        <f t="shared" si="5"/>
        <v>3603592.6949999984</v>
      </c>
      <c r="R108" s="45">
        <f t="shared" si="6"/>
        <v>0</v>
      </c>
      <c r="S108" s="45">
        <f t="shared" si="7"/>
        <v>3603592.6949999984</v>
      </c>
      <c r="T108" s="35"/>
    </row>
    <row r="109" spans="1:20" s="34" customFormat="1" ht="12.75" x14ac:dyDescent="0.2">
      <c r="A109" s="35">
        <v>90</v>
      </c>
      <c r="B109" s="36" t="s">
        <v>149</v>
      </c>
      <c r="C109" s="37">
        <v>1800895802</v>
      </c>
      <c r="D109" s="35"/>
      <c r="E109" s="38" t="s">
        <v>60</v>
      </c>
      <c r="F109" s="39">
        <v>358240416</v>
      </c>
      <c r="G109" s="35"/>
      <c r="H109" s="35"/>
      <c r="I109" s="40">
        <v>0</v>
      </c>
      <c r="J109" s="41">
        <v>108000000</v>
      </c>
      <c r="K109" s="35"/>
      <c r="L109" s="40">
        <v>12760458.48</v>
      </c>
      <c r="M109" s="35"/>
      <c r="N109" s="42">
        <f t="shared" si="4"/>
        <v>237479957.51999998</v>
      </c>
      <c r="O109" s="43">
        <v>5506795.7520000003</v>
      </c>
      <c r="P109" s="35"/>
      <c r="Q109" s="44">
        <f t="shared" si="5"/>
        <v>27695991.503999993</v>
      </c>
      <c r="R109" s="45">
        <f t="shared" si="6"/>
        <v>0</v>
      </c>
      <c r="S109" s="45">
        <f t="shared" si="7"/>
        <v>22189195.751999993</v>
      </c>
      <c r="T109" s="35"/>
    </row>
    <row r="110" spans="1:20" s="34" customFormat="1" ht="12.75" x14ac:dyDescent="0.2">
      <c r="A110" s="35">
        <v>91</v>
      </c>
      <c r="B110" s="36" t="s">
        <v>150</v>
      </c>
      <c r="C110" s="37">
        <v>1800766099</v>
      </c>
      <c r="D110" s="35"/>
      <c r="E110" s="38" t="s">
        <v>60</v>
      </c>
      <c r="F110" s="39">
        <v>178671772</v>
      </c>
      <c r="G110" s="35"/>
      <c r="H110" s="35"/>
      <c r="I110" s="50">
        <f>2-1+1</f>
        <v>2</v>
      </c>
      <c r="J110" s="41">
        <v>194400000</v>
      </c>
      <c r="K110" s="35"/>
      <c r="L110" s="40">
        <v>5739644.6099999994</v>
      </c>
      <c r="M110" s="35"/>
      <c r="N110" s="42">
        <f t="shared" si="4"/>
        <v>0</v>
      </c>
      <c r="O110" s="43"/>
      <c r="P110" s="35"/>
      <c r="Q110" s="44">
        <f t="shared" si="5"/>
        <v>0</v>
      </c>
      <c r="R110" s="45">
        <f t="shared" si="6"/>
        <v>0</v>
      </c>
      <c r="S110" s="45">
        <f t="shared" si="7"/>
        <v>0</v>
      </c>
      <c r="T110" s="35"/>
    </row>
    <row r="111" spans="1:20" s="34" customFormat="1" ht="12.75" x14ac:dyDescent="0.2">
      <c r="A111" s="35">
        <v>92</v>
      </c>
      <c r="B111" s="36" t="s">
        <v>151</v>
      </c>
      <c r="C111" s="37">
        <v>1800766211</v>
      </c>
      <c r="D111" s="35"/>
      <c r="E111" s="38" t="s">
        <v>60</v>
      </c>
      <c r="F111" s="39">
        <v>285661552</v>
      </c>
      <c r="G111" s="35"/>
      <c r="H111" s="35"/>
      <c r="I111" s="40">
        <f>2+1</f>
        <v>3</v>
      </c>
      <c r="J111" s="41">
        <v>237600000</v>
      </c>
      <c r="K111" s="35"/>
      <c r="L111" s="40">
        <v>7013381.7599999998</v>
      </c>
      <c r="M111" s="35"/>
      <c r="N111" s="42">
        <f t="shared" si="4"/>
        <v>41048170.24000001</v>
      </c>
      <c r="O111" s="43"/>
      <c r="P111" s="35"/>
      <c r="Q111" s="44">
        <f t="shared" si="5"/>
        <v>2052408.5120000006</v>
      </c>
      <c r="R111" s="45">
        <f t="shared" si="6"/>
        <v>0</v>
      </c>
      <c r="S111" s="45">
        <f t="shared" si="7"/>
        <v>2052408.5120000006</v>
      </c>
      <c r="T111" s="35"/>
    </row>
    <row r="112" spans="1:20" s="34" customFormat="1" ht="12.75" x14ac:dyDescent="0.2">
      <c r="A112" s="35">
        <v>93</v>
      </c>
      <c r="B112" s="36" t="s">
        <v>152</v>
      </c>
      <c r="C112" s="37">
        <v>1800766042</v>
      </c>
      <c r="D112" s="35"/>
      <c r="E112" s="38" t="s">
        <v>60</v>
      </c>
      <c r="F112" s="39">
        <v>111747170</v>
      </c>
      <c r="G112" s="35"/>
      <c r="H112" s="35"/>
      <c r="I112" s="40">
        <v>2</v>
      </c>
      <c r="J112" s="41">
        <v>194400000</v>
      </c>
      <c r="K112" s="35"/>
      <c r="L112" s="40">
        <v>5265729</v>
      </c>
      <c r="M112" s="35"/>
      <c r="N112" s="42">
        <f t="shared" si="4"/>
        <v>0</v>
      </c>
      <c r="O112" s="43"/>
      <c r="P112" s="35"/>
      <c r="Q112" s="44">
        <f t="shared" si="5"/>
        <v>0</v>
      </c>
      <c r="R112" s="45">
        <f t="shared" si="6"/>
        <v>0</v>
      </c>
      <c r="S112" s="45">
        <f t="shared" si="7"/>
        <v>0</v>
      </c>
      <c r="T112" s="35"/>
    </row>
    <row r="113" spans="1:20" s="34" customFormat="1" ht="12.75" x14ac:dyDescent="0.2">
      <c r="A113" s="35">
        <v>94</v>
      </c>
      <c r="B113" s="36" t="s">
        <v>153</v>
      </c>
      <c r="C113" s="37" t="s">
        <v>154</v>
      </c>
      <c r="D113" s="35"/>
      <c r="E113" s="38" t="s">
        <v>60</v>
      </c>
      <c r="F113" s="39">
        <v>159858039.69999999</v>
      </c>
      <c r="G113" s="35"/>
      <c r="H113" s="35"/>
      <c r="I113" s="40">
        <v>1</v>
      </c>
      <c r="J113" s="41">
        <v>151200000</v>
      </c>
      <c r="K113" s="35"/>
      <c r="L113" s="40">
        <v>4433174.55</v>
      </c>
      <c r="M113" s="35"/>
      <c r="N113" s="42">
        <f t="shared" si="4"/>
        <v>4224865.1499999762</v>
      </c>
      <c r="O113" s="43"/>
      <c r="P113" s="35"/>
      <c r="Q113" s="44">
        <f t="shared" si="5"/>
        <v>211243.25749999878</v>
      </c>
      <c r="R113" s="45">
        <f t="shared" si="6"/>
        <v>0</v>
      </c>
      <c r="S113" s="45">
        <f t="shared" si="7"/>
        <v>211243.25749999878</v>
      </c>
      <c r="T113" s="35"/>
    </row>
    <row r="114" spans="1:20" s="34" customFormat="1" ht="12.75" x14ac:dyDescent="0.2">
      <c r="A114" s="35">
        <v>95</v>
      </c>
      <c r="B114" s="46" t="s">
        <v>155</v>
      </c>
      <c r="C114" s="51" t="s">
        <v>156</v>
      </c>
      <c r="D114" s="35"/>
      <c r="E114" s="38" t="s">
        <v>60</v>
      </c>
      <c r="F114" s="39">
        <v>161963739.69999999</v>
      </c>
      <c r="G114" s="35"/>
      <c r="H114" s="35"/>
      <c r="I114" s="40">
        <v>1</v>
      </c>
      <c r="J114" s="41">
        <v>151200000</v>
      </c>
      <c r="K114" s="35"/>
      <c r="L114" s="40">
        <v>4433174.55</v>
      </c>
      <c r="M114" s="35"/>
      <c r="N114" s="42">
        <f t="shared" si="4"/>
        <v>6330565.1499999762</v>
      </c>
      <c r="O114" s="43"/>
      <c r="P114" s="35"/>
      <c r="Q114" s="44">
        <f t="shared" si="5"/>
        <v>316528.25749999884</v>
      </c>
      <c r="R114" s="45">
        <f t="shared" si="6"/>
        <v>0</v>
      </c>
      <c r="S114" s="45">
        <f t="shared" si="7"/>
        <v>316528.25749999884</v>
      </c>
      <c r="T114" s="35"/>
    </row>
    <row r="115" spans="1:20" s="34" customFormat="1" ht="12.75" x14ac:dyDescent="0.2">
      <c r="A115" s="35">
        <v>96</v>
      </c>
      <c r="B115" s="36" t="s">
        <v>157</v>
      </c>
      <c r="C115" s="37">
        <v>1800766282</v>
      </c>
      <c r="D115" s="35"/>
      <c r="E115" s="38" t="s">
        <v>60</v>
      </c>
      <c r="F115" s="39">
        <v>204297000</v>
      </c>
      <c r="G115" s="35"/>
      <c r="H115" s="35"/>
      <c r="I115" s="40">
        <v>1</v>
      </c>
      <c r="J115" s="41">
        <v>151200000</v>
      </c>
      <c r="K115" s="35"/>
      <c r="L115" s="40">
        <v>5075973</v>
      </c>
      <c r="M115" s="35"/>
      <c r="N115" s="42">
        <f t="shared" si="4"/>
        <v>48021027</v>
      </c>
      <c r="O115" s="43"/>
      <c r="P115" s="35"/>
      <c r="Q115" s="44">
        <f t="shared" si="5"/>
        <v>2401051.35</v>
      </c>
      <c r="R115" s="45">
        <f t="shared" si="6"/>
        <v>0</v>
      </c>
      <c r="S115" s="45">
        <f t="shared" si="7"/>
        <v>2401051.35</v>
      </c>
      <c r="T115" s="35"/>
    </row>
    <row r="116" spans="1:20" s="34" customFormat="1" ht="12.75" x14ac:dyDescent="0.2">
      <c r="A116" s="35">
        <v>97</v>
      </c>
      <c r="B116" s="36" t="s">
        <v>158</v>
      </c>
      <c r="C116" s="37">
        <v>1800766123</v>
      </c>
      <c r="D116" s="35"/>
      <c r="E116" s="38" t="s">
        <v>60</v>
      </c>
      <c r="F116" s="39">
        <v>267344626</v>
      </c>
      <c r="G116" s="35"/>
      <c r="H116" s="35"/>
      <c r="I116" s="40">
        <v>1</v>
      </c>
      <c r="J116" s="41">
        <v>151200000</v>
      </c>
      <c r="K116" s="35"/>
      <c r="L116" s="40">
        <v>8560664.2799999993</v>
      </c>
      <c r="M116" s="35"/>
      <c r="N116" s="42">
        <f t="shared" si="4"/>
        <v>107583961.72</v>
      </c>
      <c r="O116" s="43"/>
      <c r="P116" s="35"/>
      <c r="Q116" s="44">
        <f t="shared" si="5"/>
        <v>7758396.1720000003</v>
      </c>
      <c r="R116" s="45">
        <f t="shared" si="6"/>
        <v>0</v>
      </c>
      <c r="S116" s="45">
        <f t="shared" si="7"/>
        <v>7758396.1720000003</v>
      </c>
      <c r="T116" s="35"/>
    </row>
    <row r="117" spans="1:20" s="34" customFormat="1" ht="12.75" x14ac:dyDescent="0.2">
      <c r="A117" s="35">
        <v>98</v>
      </c>
      <c r="B117" s="36" t="s">
        <v>159</v>
      </c>
      <c r="C117" s="37">
        <v>1800872523</v>
      </c>
      <c r="D117" s="35"/>
      <c r="E117" s="38" t="s">
        <v>60</v>
      </c>
      <c r="F117" s="39">
        <v>236268320</v>
      </c>
      <c r="G117" s="35"/>
      <c r="H117" s="35"/>
      <c r="I117" s="40">
        <v>1</v>
      </c>
      <c r="J117" s="41">
        <v>151200000</v>
      </c>
      <c r="K117" s="35"/>
      <c r="L117" s="40">
        <v>8349264.0000000019</v>
      </c>
      <c r="M117" s="35"/>
      <c r="N117" s="42">
        <f t="shared" si="4"/>
        <v>76719056</v>
      </c>
      <c r="O117" s="43">
        <v>1464.0000000005589</v>
      </c>
      <c r="P117" s="35"/>
      <c r="Q117" s="44">
        <f t="shared" si="5"/>
        <v>4671905.6000000015</v>
      </c>
      <c r="R117" s="45">
        <f t="shared" si="6"/>
        <v>0</v>
      </c>
      <c r="S117" s="45">
        <f t="shared" si="7"/>
        <v>4670441.6000000006</v>
      </c>
      <c r="T117" s="35"/>
    </row>
    <row r="118" spans="1:20" s="34" customFormat="1" ht="12.75" x14ac:dyDescent="0.2">
      <c r="A118" s="35">
        <v>99</v>
      </c>
      <c r="B118" s="36" t="s">
        <v>160</v>
      </c>
      <c r="C118" s="37">
        <v>8297847624</v>
      </c>
      <c r="D118" s="35"/>
      <c r="E118" s="38" t="s">
        <v>60</v>
      </c>
      <c r="F118" s="39">
        <v>166176830</v>
      </c>
      <c r="G118" s="35"/>
      <c r="H118" s="35"/>
      <c r="I118" s="40">
        <v>1</v>
      </c>
      <c r="J118" s="41">
        <v>151200000</v>
      </c>
      <c r="K118" s="35"/>
      <c r="L118" s="40">
        <v>4222071</v>
      </c>
      <c r="M118" s="35"/>
      <c r="N118" s="42">
        <f t="shared" si="4"/>
        <v>10754759</v>
      </c>
      <c r="O118" s="43"/>
      <c r="P118" s="35"/>
      <c r="Q118" s="44">
        <f t="shared" si="5"/>
        <v>537737.94999999995</v>
      </c>
      <c r="R118" s="45">
        <f t="shared" si="6"/>
        <v>0</v>
      </c>
      <c r="S118" s="45">
        <f t="shared" si="7"/>
        <v>537737.94999999995</v>
      </c>
      <c r="T118" s="35"/>
    </row>
    <row r="119" spans="1:20" s="34" customFormat="1" ht="12.75" x14ac:dyDescent="0.2">
      <c r="A119" s="35">
        <v>100</v>
      </c>
      <c r="B119" s="36" t="s">
        <v>161</v>
      </c>
      <c r="C119" s="37">
        <v>8297847751</v>
      </c>
      <c r="D119" s="35"/>
      <c r="E119" s="38" t="s">
        <v>60</v>
      </c>
      <c r="F119" s="39">
        <v>122042730.19999999</v>
      </c>
      <c r="G119" s="35"/>
      <c r="H119" s="35"/>
      <c r="I119" s="40">
        <v>0</v>
      </c>
      <c r="J119" s="41">
        <v>108000000</v>
      </c>
      <c r="K119" s="35"/>
      <c r="L119" s="40">
        <v>4222071</v>
      </c>
      <c r="M119" s="35"/>
      <c r="N119" s="42">
        <f t="shared" si="4"/>
        <v>9820659.1999999881</v>
      </c>
      <c r="O119" s="43"/>
      <c r="P119" s="35"/>
      <c r="Q119" s="44">
        <f t="shared" si="5"/>
        <v>491032.95999999944</v>
      </c>
      <c r="R119" s="45">
        <f t="shared" si="6"/>
        <v>0</v>
      </c>
      <c r="S119" s="45">
        <f t="shared" si="7"/>
        <v>491032.95999999944</v>
      </c>
      <c r="T119" s="35"/>
    </row>
    <row r="120" spans="1:20" s="34" customFormat="1" ht="12.75" x14ac:dyDescent="0.2">
      <c r="A120" s="35">
        <v>101</v>
      </c>
      <c r="B120" s="52" t="s">
        <v>162</v>
      </c>
      <c r="C120" s="53" t="s">
        <v>163</v>
      </c>
      <c r="D120" s="35"/>
      <c r="E120" s="38" t="s">
        <v>60</v>
      </c>
      <c r="F120" s="39">
        <v>132798091.69999999</v>
      </c>
      <c r="G120" s="35"/>
      <c r="H120" s="35"/>
      <c r="I120" s="40">
        <v>0</v>
      </c>
      <c r="J120" s="41">
        <v>108000000</v>
      </c>
      <c r="K120" s="35"/>
      <c r="L120" s="40">
        <v>3700242</v>
      </c>
      <c r="M120" s="35"/>
      <c r="N120" s="42">
        <f t="shared" si="4"/>
        <v>21097849.699999988</v>
      </c>
      <c r="O120" s="43"/>
      <c r="P120" s="35"/>
      <c r="Q120" s="44">
        <f t="shared" si="5"/>
        <v>1054892.4849999994</v>
      </c>
      <c r="R120" s="45">
        <f t="shared" si="6"/>
        <v>0</v>
      </c>
      <c r="S120" s="45">
        <f>IF(E120="X",Q120-O120,0)+1</f>
        <v>1054893.4849999994</v>
      </c>
      <c r="T120" s="35"/>
    </row>
    <row r="121" spans="1:20" s="34" customFormat="1" ht="12.75" x14ac:dyDescent="0.2">
      <c r="A121" s="35">
        <v>102</v>
      </c>
      <c r="B121" s="52" t="s">
        <v>164</v>
      </c>
      <c r="C121" s="53" t="s">
        <v>165</v>
      </c>
      <c r="D121" s="35"/>
      <c r="E121" s="38" t="s">
        <v>60</v>
      </c>
      <c r="F121" s="39">
        <v>132556681.5</v>
      </c>
      <c r="G121" s="35"/>
      <c r="H121" s="35"/>
      <c r="I121" s="40">
        <v>0</v>
      </c>
      <c r="J121" s="41">
        <v>108000000</v>
      </c>
      <c r="K121" s="35"/>
      <c r="L121" s="40">
        <v>3700242</v>
      </c>
      <c r="M121" s="35"/>
      <c r="N121" s="42">
        <f t="shared" si="4"/>
        <v>20856439.5</v>
      </c>
      <c r="O121" s="43"/>
      <c r="P121" s="35"/>
      <c r="Q121" s="44">
        <f t="shared" si="5"/>
        <v>1042821.9750000001</v>
      </c>
      <c r="R121" s="45">
        <f t="shared" si="6"/>
        <v>0</v>
      </c>
      <c r="S121" s="45">
        <f t="shared" si="7"/>
        <v>1042821.9750000001</v>
      </c>
      <c r="T121" s="35"/>
    </row>
    <row r="122" spans="1:20" s="34" customFormat="1" ht="12.75" x14ac:dyDescent="0.2">
      <c r="A122" s="35">
        <v>103</v>
      </c>
      <c r="B122" s="46" t="s">
        <v>166</v>
      </c>
      <c r="C122" s="37">
        <v>3300381760</v>
      </c>
      <c r="D122" s="35"/>
      <c r="E122" s="38" t="s">
        <v>60</v>
      </c>
      <c r="F122" s="39">
        <v>472944020</v>
      </c>
      <c r="G122" s="35"/>
      <c r="H122" s="35"/>
      <c r="I122" s="40">
        <v>0</v>
      </c>
      <c r="J122" s="41">
        <v>108000000</v>
      </c>
      <c r="K122" s="35"/>
      <c r="L122" s="40">
        <v>16882100.399999999</v>
      </c>
      <c r="M122" s="35"/>
      <c r="N122" s="42">
        <f t="shared" si="4"/>
        <v>348061919.60000002</v>
      </c>
      <c r="O122" s="43">
        <v>15649667.939999999</v>
      </c>
      <c r="P122" s="35"/>
      <c r="Q122" s="44">
        <f t="shared" si="5"/>
        <v>49812383.920000009</v>
      </c>
      <c r="R122" s="45">
        <f t="shared" si="6"/>
        <v>0</v>
      </c>
      <c r="S122" s="45">
        <f t="shared" si="7"/>
        <v>34162715.980000012</v>
      </c>
      <c r="T122" s="35"/>
    </row>
    <row r="123" spans="1:20" s="34" customFormat="1" ht="12.75" x14ac:dyDescent="0.2">
      <c r="A123" s="35">
        <v>104</v>
      </c>
      <c r="B123" s="36" t="s">
        <v>167</v>
      </c>
      <c r="C123" s="37">
        <v>1800766395</v>
      </c>
      <c r="D123" s="35"/>
      <c r="E123" s="38" t="s">
        <v>60</v>
      </c>
      <c r="F123" s="39">
        <v>209181993.19999999</v>
      </c>
      <c r="G123" s="35"/>
      <c r="H123" s="35"/>
      <c r="I123" s="40">
        <v>0</v>
      </c>
      <c r="J123" s="41">
        <v>108000000</v>
      </c>
      <c r="K123" s="35"/>
      <c r="L123" s="40">
        <v>10374114.76</v>
      </c>
      <c r="M123" s="35"/>
      <c r="N123" s="42">
        <f t="shared" si="4"/>
        <v>90807878.439999983</v>
      </c>
      <c r="O123" s="43">
        <v>5580787.8439999996</v>
      </c>
      <c r="P123" s="35"/>
      <c r="Q123" s="44">
        <f t="shared" si="5"/>
        <v>6080787.8439999986</v>
      </c>
      <c r="R123" s="45">
        <f t="shared" si="6"/>
        <v>0</v>
      </c>
      <c r="S123" s="45">
        <f t="shared" si="7"/>
        <v>499999.99999999907</v>
      </c>
      <c r="T123" s="35"/>
    </row>
    <row r="124" spans="1:20" s="34" customFormat="1" ht="12.75" x14ac:dyDescent="0.2">
      <c r="A124" s="35">
        <v>105</v>
      </c>
      <c r="B124" s="36" t="s">
        <v>302</v>
      </c>
      <c r="C124" s="37">
        <v>1801025047</v>
      </c>
      <c r="D124" s="35"/>
      <c r="E124" s="38" t="s">
        <v>60</v>
      </c>
      <c r="F124" s="39">
        <v>325542820</v>
      </c>
      <c r="G124" s="35"/>
      <c r="H124" s="35"/>
      <c r="I124" s="40">
        <v>2</v>
      </c>
      <c r="J124" s="41">
        <v>194400000</v>
      </c>
      <c r="K124" s="35"/>
      <c r="L124" s="40">
        <v>13518340.5</v>
      </c>
      <c r="M124" s="35"/>
      <c r="N124" s="42">
        <f>IF(F124-(J124+K124+L124)&gt;0,(F124-(J124+K124+L124)),0)</f>
        <v>117624479.5</v>
      </c>
      <c r="O124" s="43">
        <v>757562.97500000044</v>
      </c>
      <c r="P124" s="35"/>
      <c r="Q124" s="44">
        <f>IF((N124/12)&lt;=5000000,(N124/12)*5%*12,IF((N124/12)&lt;=10000000,((N124/12)*10%-250000)*12,IF((N124/12)&lt;=18000000,((N124/12)*15%-750000)*12,IF((N124/12)&lt;32000000,((N124/12)*20%-1650000)*12,IF((N124/12)&lt;=52000000,((N124/12)*25%-3250000)*12,IF((N124/12)&lt;=80000000,((N124/12)*30%-5850000)*12,((N124/12)*35%-9850000)*12))))))</f>
        <v>8762447.9500000011</v>
      </c>
      <c r="R124" s="45">
        <f>IF(O124-Q124&lt;0,0,O124-Q124)</f>
        <v>0</v>
      </c>
      <c r="S124" s="45">
        <f>IF(E124="X",Q124-O124,0)</f>
        <v>8004884.9750000006</v>
      </c>
      <c r="T124" s="35"/>
    </row>
    <row r="125" spans="1:20" s="34" customFormat="1" ht="12.75" x14ac:dyDescent="0.2">
      <c r="A125" s="35">
        <v>106</v>
      </c>
      <c r="B125" s="36" t="s">
        <v>168</v>
      </c>
      <c r="C125" s="37">
        <v>1800766490</v>
      </c>
      <c r="D125" s="35"/>
      <c r="E125" s="38" t="s">
        <v>60</v>
      </c>
      <c r="F125" s="39">
        <v>146956012</v>
      </c>
      <c r="G125" s="35"/>
      <c r="H125" s="35"/>
      <c r="I125" s="40">
        <v>2</v>
      </c>
      <c r="J125" s="41">
        <v>194400000</v>
      </c>
      <c r="K125" s="35"/>
      <c r="L125" s="40">
        <v>7038682.5599999987</v>
      </c>
      <c r="M125" s="35"/>
      <c r="N125" s="42">
        <f t="shared" si="4"/>
        <v>0</v>
      </c>
      <c r="O125" s="43"/>
      <c r="P125" s="35"/>
      <c r="Q125" s="44">
        <f t="shared" si="5"/>
        <v>0</v>
      </c>
      <c r="R125" s="45">
        <f t="shared" si="6"/>
        <v>0</v>
      </c>
      <c r="S125" s="45">
        <f t="shared" si="7"/>
        <v>0</v>
      </c>
      <c r="T125" s="35"/>
    </row>
    <row r="126" spans="1:20" s="34" customFormat="1" ht="12.75" x14ac:dyDescent="0.2">
      <c r="A126" s="35">
        <v>107</v>
      </c>
      <c r="B126" s="46" t="s">
        <v>169</v>
      </c>
      <c r="C126" s="37">
        <v>1800768145</v>
      </c>
      <c r="D126" s="35"/>
      <c r="E126" s="38" t="s">
        <v>60</v>
      </c>
      <c r="F126" s="39">
        <v>128147510</v>
      </c>
      <c r="G126" s="35"/>
      <c r="H126" s="35"/>
      <c r="I126" s="40">
        <v>1</v>
      </c>
      <c r="J126" s="41">
        <v>151200000</v>
      </c>
      <c r="K126" s="35"/>
      <c r="L126" s="40">
        <v>6309387</v>
      </c>
      <c r="M126" s="35"/>
      <c r="N126" s="42">
        <f t="shared" si="4"/>
        <v>0</v>
      </c>
      <c r="O126" s="43">
        <v>45910.55</v>
      </c>
      <c r="P126" s="35"/>
      <c r="Q126" s="44">
        <f t="shared" si="5"/>
        <v>0</v>
      </c>
      <c r="R126" s="45">
        <f t="shared" si="6"/>
        <v>45910.55</v>
      </c>
      <c r="S126" s="45">
        <v>0</v>
      </c>
      <c r="T126" s="35"/>
    </row>
    <row r="127" spans="1:20" s="34" customFormat="1" ht="12.75" x14ac:dyDescent="0.2">
      <c r="A127" s="35">
        <v>108</v>
      </c>
      <c r="B127" s="36" t="s">
        <v>170</v>
      </c>
      <c r="C127" s="37">
        <v>1800766557</v>
      </c>
      <c r="D127" s="35"/>
      <c r="E127" s="38" t="s">
        <v>60</v>
      </c>
      <c r="F127" s="39">
        <v>119947340</v>
      </c>
      <c r="G127" s="35"/>
      <c r="H127" s="35"/>
      <c r="I127" s="40">
        <v>2</v>
      </c>
      <c r="J127" s="41">
        <v>194400000</v>
      </c>
      <c r="K127" s="35"/>
      <c r="L127" s="40">
        <v>5787558</v>
      </c>
      <c r="M127" s="35"/>
      <c r="N127" s="42">
        <f t="shared" si="4"/>
        <v>0</v>
      </c>
      <c r="O127" s="43"/>
      <c r="P127" s="35"/>
      <c r="Q127" s="44">
        <f t="shared" si="5"/>
        <v>0</v>
      </c>
      <c r="R127" s="45">
        <f t="shared" si="6"/>
        <v>0</v>
      </c>
      <c r="S127" s="45">
        <f t="shared" si="7"/>
        <v>0</v>
      </c>
      <c r="T127" s="35"/>
    </row>
    <row r="128" spans="1:20" s="34" customFormat="1" ht="12.75" x14ac:dyDescent="0.2">
      <c r="A128" s="35">
        <v>109</v>
      </c>
      <c r="B128" s="36" t="s">
        <v>171</v>
      </c>
      <c r="C128" s="37">
        <v>1800766638</v>
      </c>
      <c r="D128" s="35"/>
      <c r="E128" s="38" t="s">
        <v>60</v>
      </c>
      <c r="F128" s="39">
        <v>150171178.69999999</v>
      </c>
      <c r="G128" s="35"/>
      <c r="H128" s="35"/>
      <c r="I128" s="40">
        <v>2</v>
      </c>
      <c r="J128" s="41">
        <v>194400000</v>
      </c>
      <c r="K128" s="35"/>
      <c r="L128" s="40">
        <v>7710893.1899999995</v>
      </c>
      <c r="M128" s="35"/>
      <c r="N128" s="42">
        <f t="shared" si="4"/>
        <v>0</v>
      </c>
      <c r="O128" s="43"/>
      <c r="P128" s="35"/>
      <c r="Q128" s="44">
        <f t="shared" si="5"/>
        <v>0</v>
      </c>
      <c r="R128" s="45">
        <f t="shared" si="6"/>
        <v>0</v>
      </c>
      <c r="S128" s="45">
        <f t="shared" si="7"/>
        <v>0</v>
      </c>
      <c r="T128" s="35"/>
    </row>
    <row r="129" spans="1:20" s="34" customFormat="1" ht="12.75" x14ac:dyDescent="0.2">
      <c r="A129" s="35">
        <v>110</v>
      </c>
      <c r="B129" s="36" t="s">
        <v>172</v>
      </c>
      <c r="C129" s="51" t="s">
        <v>173</v>
      </c>
      <c r="D129" s="35"/>
      <c r="E129" s="38" t="s">
        <v>60</v>
      </c>
      <c r="F129" s="39">
        <v>75482030</v>
      </c>
      <c r="G129" s="35"/>
      <c r="H129" s="35"/>
      <c r="I129" s="40">
        <v>1</v>
      </c>
      <c r="J129" s="41">
        <v>147600000</v>
      </c>
      <c r="K129" s="35"/>
      <c r="L129" s="40">
        <v>2136267</v>
      </c>
      <c r="M129" s="35"/>
      <c r="N129" s="42">
        <f t="shared" si="4"/>
        <v>0</v>
      </c>
      <c r="O129" s="43"/>
      <c r="P129" s="35"/>
      <c r="Q129" s="44">
        <f t="shared" si="5"/>
        <v>0</v>
      </c>
      <c r="R129" s="45">
        <f t="shared" si="6"/>
        <v>0</v>
      </c>
      <c r="S129" s="45">
        <f t="shared" si="7"/>
        <v>0</v>
      </c>
      <c r="T129" s="35"/>
    </row>
    <row r="130" spans="1:20" s="34" customFormat="1" ht="12.75" x14ac:dyDescent="0.2">
      <c r="A130" s="35">
        <v>111</v>
      </c>
      <c r="B130" s="36" t="s">
        <v>174</v>
      </c>
      <c r="C130" s="37">
        <v>1800764990</v>
      </c>
      <c r="D130" s="35"/>
      <c r="E130" s="38" t="s">
        <v>60</v>
      </c>
      <c r="F130" s="39">
        <v>111250190</v>
      </c>
      <c r="G130" s="35"/>
      <c r="H130" s="35"/>
      <c r="I130" s="40">
        <v>1</v>
      </c>
      <c r="J130" s="41">
        <v>151200000</v>
      </c>
      <c r="K130" s="35"/>
      <c r="L130" s="40">
        <v>5234103</v>
      </c>
      <c r="M130" s="35"/>
      <c r="N130" s="42">
        <f t="shared" si="4"/>
        <v>0</v>
      </c>
      <c r="O130" s="43"/>
      <c r="P130" s="35"/>
      <c r="Q130" s="44">
        <f t="shared" si="5"/>
        <v>0</v>
      </c>
      <c r="R130" s="45">
        <f t="shared" si="6"/>
        <v>0</v>
      </c>
      <c r="S130" s="45">
        <f t="shared" si="7"/>
        <v>0</v>
      </c>
      <c r="T130" s="35"/>
    </row>
    <row r="131" spans="1:20" s="34" customFormat="1" ht="12.75" x14ac:dyDescent="0.2">
      <c r="A131" s="35">
        <v>112</v>
      </c>
      <c r="B131" s="36" t="s">
        <v>175</v>
      </c>
      <c r="C131" s="37">
        <v>1800765112</v>
      </c>
      <c r="D131" s="35"/>
      <c r="E131" s="38" t="s">
        <v>60</v>
      </c>
      <c r="F131" s="39">
        <v>93110420</v>
      </c>
      <c r="G131" s="35"/>
      <c r="H131" s="35"/>
      <c r="I131" s="40">
        <v>0</v>
      </c>
      <c r="J131" s="41">
        <v>108000000</v>
      </c>
      <c r="K131" s="35"/>
      <c r="L131" s="40">
        <v>4079754</v>
      </c>
      <c r="M131" s="35"/>
      <c r="N131" s="42">
        <f t="shared" si="4"/>
        <v>0</v>
      </c>
      <c r="O131" s="43"/>
      <c r="P131" s="35"/>
      <c r="Q131" s="44">
        <f t="shared" si="5"/>
        <v>0</v>
      </c>
      <c r="R131" s="45">
        <f t="shared" si="6"/>
        <v>0</v>
      </c>
      <c r="S131" s="45">
        <f t="shared" si="7"/>
        <v>0</v>
      </c>
      <c r="T131" s="35"/>
    </row>
    <row r="132" spans="1:20" s="34" customFormat="1" ht="12.75" x14ac:dyDescent="0.2">
      <c r="A132" s="35">
        <v>113</v>
      </c>
      <c r="B132" s="46" t="s">
        <v>176</v>
      </c>
      <c r="C132" s="51" t="s">
        <v>177</v>
      </c>
      <c r="D132" s="35"/>
      <c r="E132" s="38" t="s">
        <v>60</v>
      </c>
      <c r="F132" s="39">
        <v>65047940</v>
      </c>
      <c r="G132" s="35"/>
      <c r="H132" s="35"/>
      <c r="I132" s="40">
        <v>0</v>
      </c>
      <c r="J132" s="41">
        <v>108000000</v>
      </c>
      <c r="K132" s="35"/>
      <c r="L132" s="40">
        <v>1667673</v>
      </c>
      <c r="M132" s="35"/>
      <c r="N132" s="42">
        <f t="shared" si="4"/>
        <v>0</v>
      </c>
      <c r="O132" s="43"/>
      <c r="P132" s="35"/>
      <c r="Q132" s="44">
        <f t="shared" si="5"/>
        <v>0</v>
      </c>
      <c r="R132" s="45">
        <f t="shared" si="6"/>
        <v>0</v>
      </c>
      <c r="S132" s="45">
        <f t="shared" si="7"/>
        <v>0</v>
      </c>
      <c r="T132" s="35"/>
    </row>
    <row r="133" spans="1:20" s="34" customFormat="1" ht="12.75" x14ac:dyDescent="0.2">
      <c r="A133" s="35">
        <v>114</v>
      </c>
      <c r="B133" s="36" t="s">
        <v>178</v>
      </c>
      <c r="C133" s="37">
        <v>1800765024</v>
      </c>
      <c r="D133" s="35"/>
      <c r="E133" s="38" t="s">
        <v>60</v>
      </c>
      <c r="F133" s="39">
        <v>102304550</v>
      </c>
      <c r="G133" s="35"/>
      <c r="H133" s="35"/>
      <c r="I133" s="40">
        <v>1</v>
      </c>
      <c r="J133" s="41">
        <v>151200000</v>
      </c>
      <c r="K133" s="35"/>
      <c r="L133" s="40">
        <v>4664835</v>
      </c>
      <c r="M133" s="35"/>
      <c r="N133" s="42">
        <f t="shared" si="4"/>
        <v>0</v>
      </c>
      <c r="O133" s="43"/>
      <c r="P133" s="35"/>
      <c r="Q133" s="44">
        <f t="shared" si="5"/>
        <v>0</v>
      </c>
      <c r="R133" s="45">
        <f t="shared" si="6"/>
        <v>0</v>
      </c>
      <c r="S133" s="45">
        <f t="shared" si="7"/>
        <v>0</v>
      </c>
      <c r="T133" s="35"/>
    </row>
    <row r="134" spans="1:20" s="34" customFormat="1" ht="12.75" x14ac:dyDescent="0.2">
      <c r="A134" s="35">
        <v>115</v>
      </c>
      <c r="B134" s="36" t="s">
        <v>179</v>
      </c>
      <c r="C134" s="37">
        <v>1800692464</v>
      </c>
      <c r="D134" s="35"/>
      <c r="E134" s="38" t="s">
        <v>60</v>
      </c>
      <c r="F134" s="39">
        <v>155648920</v>
      </c>
      <c r="G134" s="35"/>
      <c r="H134" s="35"/>
      <c r="I134" s="40">
        <v>1</v>
      </c>
      <c r="J134" s="41">
        <v>151200000</v>
      </c>
      <c r="K134" s="35"/>
      <c r="L134" s="40">
        <v>8165042.5499999989</v>
      </c>
      <c r="M134" s="35"/>
      <c r="N134" s="42">
        <f t="shared" si="4"/>
        <v>0</v>
      </c>
      <c r="O134" s="43"/>
      <c r="P134" s="35"/>
      <c r="Q134" s="44">
        <f t="shared" si="5"/>
        <v>0</v>
      </c>
      <c r="R134" s="45">
        <f t="shared" si="6"/>
        <v>0</v>
      </c>
      <c r="S134" s="45">
        <f t="shared" si="7"/>
        <v>0</v>
      </c>
      <c r="T134" s="35"/>
    </row>
    <row r="135" spans="1:20" s="34" customFormat="1" ht="12.75" x14ac:dyDescent="0.2">
      <c r="A135" s="35">
        <v>116</v>
      </c>
      <c r="B135" s="36" t="s">
        <v>180</v>
      </c>
      <c r="C135" s="37">
        <v>1800767166</v>
      </c>
      <c r="D135" s="35"/>
      <c r="E135" s="38" t="s">
        <v>60</v>
      </c>
      <c r="F135" s="39">
        <v>144768350</v>
      </c>
      <c r="G135" s="35"/>
      <c r="H135" s="35"/>
      <c r="I135" s="40">
        <v>2</v>
      </c>
      <c r="J135" s="41">
        <v>194400000</v>
      </c>
      <c r="K135" s="35"/>
      <c r="L135" s="40">
        <v>7353045</v>
      </c>
      <c r="M135" s="35"/>
      <c r="N135" s="42">
        <f t="shared" si="4"/>
        <v>0</v>
      </c>
      <c r="O135" s="43"/>
      <c r="P135" s="35"/>
      <c r="Q135" s="44">
        <f t="shared" si="5"/>
        <v>0</v>
      </c>
      <c r="R135" s="45">
        <f t="shared" si="6"/>
        <v>0</v>
      </c>
      <c r="S135" s="45">
        <f t="shared" si="7"/>
        <v>0</v>
      </c>
      <c r="T135" s="35"/>
    </row>
    <row r="136" spans="1:20" s="34" customFormat="1" ht="12.75" x14ac:dyDescent="0.2">
      <c r="A136" s="35">
        <v>117</v>
      </c>
      <c r="B136" s="36" t="s">
        <v>181</v>
      </c>
      <c r="C136" s="37">
        <v>1801025086</v>
      </c>
      <c r="D136" s="35"/>
      <c r="E136" s="38" t="s">
        <v>60</v>
      </c>
      <c r="F136" s="39">
        <v>125578856</v>
      </c>
      <c r="G136" s="35"/>
      <c r="H136" s="35"/>
      <c r="I136" s="40">
        <v>0</v>
      </c>
      <c r="J136" s="41">
        <v>108000000</v>
      </c>
      <c r="K136" s="35"/>
      <c r="L136" s="40">
        <v>5634330.0299999993</v>
      </c>
      <c r="M136" s="35"/>
      <c r="N136" s="42">
        <f t="shared" si="4"/>
        <v>11944525.969999999</v>
      </c>
      <c r="O136" s="43"/>
      <c r="P136" s="35"/>
      <c r="Q136" s="44">
        <f t="shared" si="5"/>
        <v>597226.29850000003</v>
      </c>
      <c r="R136" s="45">
        <f t="shared" si="6"/>
        <v>0</v>
      </c>
      <c r="S136" s="45">
        <f t="shared" si="7"/>
        <v>597226.29850000003</v>
      </c>
      <c r="T136" s="35"/>
    </row>
    <row r="137" spans="1:20" s="34" customFormat="1" ht="12.75" x14ac:dyDescent="0.2">
      <c r="A137" s="35">
        <v>118</v>
      </c>
      <c r="B137" s="36" t="s">
        <v>182</v>
      </c>
      <c r="C137" s="37">
        <v>8307627959</v>
      </c>
      <c r="D137" s="35"/>
      <c r="E137" s="38" t="s">
        <v>60</v>
      </c>
      <c r="F137" s="39">
        <v>79691960</v>
      </c>
      <c r="G137" s="35"/>
      <c r="H137" s="35"/>
      <c r="I137" s="40">
        <v>0</v>
      </c>
      <c r="J137" s="41">
        <v>108000000</v>
      </c>
      <c r="K137" s="35"/>
      <c r="L137" s="40">
        <v>3225852</v>
      </c>
      <c r="M137" s="35"/>
      <c r="N137" s="42">
        <f t="shared" si="4"/>
        <v>0</v>
      </c>
      <c r="O137" s="43"/>
      <c r="P137" s="35"/>
      <c r="Q137" s="44">
        <f t="shared" si="5"/>
        <v>0</v>
      </c>
      <c r="R137" s="45">
        <f t="shared" si="6"/>
        <v>0</v>
      </c>
      <c r="S137" s="45">
        <f t="shared" si="7"/>
        <v>0</v>
      </c>
      <c r="T137" s="35"/>
    </row>
    <row r="138" spans="1:20" s="34" customFormat="1" ht="12.75" x14ac:dyDescent="0.2">
      <c r="A138" s="35">
        <v>119</v>
      </c>
      <c r="B138" s="36" t="s">
        <v>183</v>
      </c>
      <c r="C138" s="37">
        <v>1800767286</v>
      </c>
      <c r="D138" s="35"/>
      <c r="E138" s="38" t="s">
        <v>60</v>
      </c>
      <c r="F138" s="39">
        <v>111995660</v>
      </c>
      <c r="G138" s="35"/>
      <c r="H138" s="35"/>
      <c r="I138" s="40">
        <v>1</v>
      </c>
      <c r="J138" s="41">
        <v>151200000</v>
      </c>
      <c r="K138" s="35"/>
      <c r="L138" s="40">
        <v>5281542</v>
      </c>
      <c r="M138" s="35"/>
      <c r="N138" s="42">
        <f t="shared" si="4"/>
        <v>0</v>
      </c>
      <c r="O138" s="43"/>
      <c r="P138" s="35"/>
      <c r="Q138" s="44">
        <f t="shared" si="5"/>
        <v>0</v>
      </c>
      <c r="R138" s="45">
        <f t="shared" si="6"/>
        <v>0</v>
      </c>
      <c r="S138" s="45">
        <f t="shared" si="7"/>
        <v>0</v>
      </c>
      <c r="T138" s="35"/>
    </row>
    <row r="139" spans="1:20" s="34" customFormat="1" ht="12.75" x14ac:dyDescent="0.2">
      <c r="A139" s="35">
        <v>120</v>
      </c>
      <c r="B139" s="36" t="s">
        <v>184</v>
      </c>
      <c r="C139" s="37">
        <v>1800982357</v>
      </c>
      <c r="D139" s="35"/>
      <c r="E139" s="38" t="s">
        <v>60</v>
      </c>
      <c r="F139" s="39">
        <v>103547000</v>
      </c>
      <c r="G139" s="35"/>
      <c r="H139" s="35"/>
      <c r="I139" s="40">
        <v>2</v>
      </c>
      <c r="J139" s="41">
        <v>194400000</v>
      </c>
      <c r="K139" s="35"/>
      <c r="L139" s="40">
        <v>4743900</v>
      </c>
      <c r="M139" s="35"/>
      <c r="N139" s="42">
        <f t="shared" si="4"/>
        <v>0</v>
      </c>
      <c r="O139" s="43"/>
      <c r="P139" s="35"/>
      <c r="Q139" s="44">
        <f t="shared" si="5"/>
        <v>0</v>
      </c>
      <c r="R139" s="45">
        <f t="shared" si="6"/>
        <v>0</v>
      </c>
      <c r="S139" s="45">
        <f t="shared" si="7"/>
        <v>0</v>
      </c>
      <c r="T139" s="35"/>
    </row>
    <row r="140" spans="1:20" s="34" customFormat="1" ht="12.75" x14ac:dyDescent="0.2">
      <c r="A140" s="35">
        <v>121</v>
      </c>
      <c r="B140" s="36" t="s">
        <v>185</v>
      </c>
      <c r="C140" s="37">
        <v>1800768233</v>
      </c>
      <c r="D140" s="35"/>
      <c r="E140" s="38" t="s">
        <v>60</v>
      </c>
      <c r="F140" s="39">
        <v>143227352</v>
      </c>
      <c r="G140" s="35"/>
      <c r="H140" s="35"/>
      <c r="I140" s="40">
        <v>2</v>
      </c>
      <c r="J140" s="41">
        <v>194400000</v>
      </c>
      <c r="K140" s="35"/>
      <c r="L140" s="40">
        <v>6192687.0599999987</v>
      </c>
      <c r="M140" s="35"/>
      <c r="N140" s="42">
        <f t="shared" si="4"/>
        <v>0</v>
      </c>
      <c r="O140" s="43"/>
      <c r="P140" s="35"/>
      <c r="Q140" s="44">
        <f t="shared" si="5"/>
        <v>0</v>
      </c>
      <c r="R140" s="45">
        <f t="shared" si="6"/>
        <v>0</v>
      </c>
      <c r="S140" s="45">
        <f t="shared" si="7"/>
        <v>0</v>
      </c>
      <c r="T140" s="35"/>
    </row>
    <row r="141" spans="1:20" s="34" customFormat="1" ht="12.75" x14ac:dyDescent="0.2">
      <c r="A141" s="35">
        <v>122</v>
      </c>
      <c r="B141" s="36" t="s">
        <v>186</v>
      </c>
      <c r="C141" s="37" t="s">
        <v>187</v>
      </c>
      <c r="D141" s="35"/>
      <c r="E141" s="38" t="s">
        <v>60</v>
      </c>
      <c r="F141" s="39">
        <v>73624782</v>
      </c>
      <c r="G141" s="35"/>
      <c r="H141" s="35"/>
      <c r="I141" s="40">
        <v>0</v>
      </c>
      <c r="J141" s="41">
        <v>108000000</v>
      </c>
      <c r="K141" s="35"/>
      <c r="L141" s="40">
        <v>3700242</v>
      </c>
      <c r="M141" s="35"/>
      <c r="N141" s="42">
        <f t="shared" si="4"/>
        <v>0</v>
      </c>
      <c r="O141" s="43"/>
      <c r="P141" s="35"/>
      <c r="Q141" s="44">
        <f t="shared" si="5"/>
        <v>0</v>
      </c>
      <c r="R141" s="45">
        <f t="shared" si="6"/>
        <v>0</v>
      </c>
      <c r="S141" s="45">
        <f t="shared" si="7"/>
        <v>0</v>
      </c>
      <c r="T141" s="35"/>
    </row>
    <row r="142" spans="1:20" s="34" customFormat="1" ht="12.75" x14ac:dyDescent="0.2">
      <c r="A142" s="35">
        <v>123</v>
      </c>
      <c r="B142" s="36" t="s">
        <v>188</v>
      </c>
      <c r="C142" s="54" t="s">
        <v>189</v>
      </c>
      <c r="D142" s="35"/>
      <c r="E142" s="38" t="s">
        <v>60</v>
      </c>
      <c r="F142" s="39">
        <v>61489284</v>
      </c>
      <c r="G142" s="35"/>
      <c r="H142" s="35"/>
      <c r="I142" s="40">
        <v>0</v>
      </c>
      <c r="J142" s="41">
        <v>108000000</v>
      </c>
      <c r="K142" s="35"/>
      <c r="L142" s="40">
        <v>3700242</v>
      </c>
      <c r="M142" s="35"/>
      <c r="N142" s="42">
        <f t="shared" si="4"/>
        <v>0</v>
      </c>
      <c r="O142" s="43"/>
      <c r="P142" s="35"/>
      <c r="Q142" s="44">
        <f t="shared" si="5"/>
        <v>0</v>
      </c>
      <c r="R142" s="45">
        <f t="shared" si="6"/>
        <v>0</v>
      </c>
      <c r="S142" s="45">
        <f t="shared" si="7"/>
        <v>0</v>
      </c>
      <c r="T142" s="35"/>
    </row>
    <row r="143" spans="1:20" s="34" customFormat="1" ht="12.75" x14ac:dyDescent="0.2">
      <c r="A143" s="35">
        <v>124</v>
      </c>
      <c r="B143" s="36" t="s">
        <v>190</v>
      </c>
      <c r="C143" s="37">
        <v>3701146436</v>
      </c>
      <c r="D143" s="35"/>
      <c r="E143" s="38" t="s">
        <v>60</v>
      </c>
      <c r="F143" s="39">
        <v>116688656</v>
      </c>
      <c r="G143" s="35"/>
      <c r="H143" s="35"/>
      <c r="I143" s="40">
        <v>1</v>
      </c>
      <c r="J143" s="41">
        <v>151200000</v>
      </c>
      <c r="K143" s="35"/>
      <c r="L143" s="40">
        <v>5634330.0299999993</v>
      </c>
      <c r="M143" s="35"/>
      <c r="N143" s="42">
        <f>IF(F143-(J143+K143+L143)&gt;0,(F143-(J143+K143+L143)),0)</f>
        <v>0</v>
      </c>
      <c r="O143" s="43"/>
      <c r="P143" s="35"/>
      <c r="Q143" s="44">
        <f>IF((N143/12)&lt;=5000000,(N143/12)*5%*12,IF((N143/12)&lt;=10000000,((N143/12)*10%-250000)*12,IF((N143/12)&lt;=18000000,((N143/12)*15%-750000)*12,IF((N143/12)&lt;32000000,((N143/12)*20%-1650000)*12,IF((N143/12)&lt;=52000000,((N143/12)*25%-3250000)*12,IF((N143/12)&lt;=80000000,((N143/12)*30%-5850000)*12,((N143/12)*35%-9850000)*12))))))</f>
        <v>0</v>
      </c>
      <c r="R143" s="45">
        <f>IF(O143-Q143&lt;0,0,O143-Q143)</f>
        <v>0</v>
      </c>
      <c r="S143" s="45">
        <f>IF(E143="X",Q143-O143,0)</f>
        <v>0</v>
      </c>
      <c r="T143" s="35"/>
    </row>
    <row r="144" spans="1:20" s="34" customFormat="1" ht="12.75" x14ac:dyDescent="0.2">
      <c r="A144" s="35">
        <v>125</v>
      </c>
      <c r="B144" s="36" t="s">
        <v>191</v>
      </c>
      <c r="C144" s="37">
        <v>1800765225</v>
      </c>
      <c r="D144" s="35"/>
      <c r="E144" s="38" t="s">
        <v>60</v>
      </c>
      <c r="F144" s="39">
        <v>103547000</v>
      </c>
      <c r="G144" s="35"/>
      <c r="H144" s="35"/>
      <c r="I144" s="40">
        <v>2</v>
      </c>
      <c r="J144" s="41">
        <v>194400000</v>
      </c>
      <c r="K144" s="35"/>
      <c r="L144" s="40">
        <v>4743900</v>
      </c>
      <c r="M144" s="35"/>
      <c r="N144" s="42">
        <f>IF(F144-(J144+K144+L144)&gt;0,(F144-(J144+K144+L144)),0)</f>
        <v>0</v>
      </c>
      <c r="O144" s="43"/>
      <c r="P144" s="35"/>
      <c r="Q144" s="44">
        <f>IF((N144/12)&lt;=5000000,(N144/12)*5%*12,IF((N144/12)&lt;=10000000,((N144/12)*10%-250000)*12,IF((N144/12)&lt;=18000000,((N144/12)*15%-750000)*12,IF((N144/12)&lt;32000000,((N144/12)*20%-1650000)*12,IF((N144/12)&lt;=52000000,((N144/12)*25%-3250000)*12,IF((N144/12)&lt;=80000000,((N144/12)*30%-5850000)*12,((N144/12)*35%-9850000)*12))))))</f>
        <v>0</v>
      </c>
      <c r="R144" s="45">
        <f>IF(O144-Q144&lt;0,0,O144-Q144)</f>
        <v>0</v>
      </c>
      <c r="S144" s="45">
        <f>IF(E144="X",Q144-O144,0)</f>
        <v>0</v>
      </c>
      <c r="T144" s="35"/>
    </row>
    <row r="145" spans="1:20" s="34" customFormat="1" ht="12.75" x14ac:dyDescent="0.2">
      <c r="A145" s="35">
        <v>126</v>
      </c>
      <c r="B145" s="36" t="s">
        <v>192</v>
      </c>
      <c r="C145" s="37">
        <v>8072672686</v>
      </c>
      <c r="D145" s="35"/>
      <c r="E145" s="38" t="s">
        <v>60</v>
      </c>
      <c r="F145" s="39">
        <v>111747170</v>
      </c>
      <c r="G145" s="35"/>
      <c r="H145" s="35"/>
      <c r="I145" s="40">
        <v>1</v>
      </c>
      <c r="J145" s="41">
        <v>151200000</v>
      </c>
      <c r="K145" s="35"/>
      <c r="L145" s="40">
        <v>5265729</v>
      </c>
      <c r="M145" s="35"/>
      <c r="N145" s="42">
        <f>IF(F145-(J145+K145+L145)&gt;0,(F145-(J145+K145+L145)),0)</f>
        <v>0</v>
      </c>
      <c r="O145" s="43"/>
      <c r="P145" s="35"/>
      <c r="Q145" s="44">
        <f>IF((N145/12)&lt;=5000000,(N145/12)*5%*12,IF((N145/12)&lt;=10000000,((N145/12)*10%-250000)*12,IF((N145/12)&lt;=18000000,((N145/12)*15%-750000)*12,IF((N145/12)&lt;32000000,((N145/12)*20%-1650000)*12,IF((N145/12)&lt;=52000000,((N145/12)*25%-3250000)*12,IF((N145/12)&lt;=80000000,((N145/12)*30%-5850000)*12,((N145/12)*35%-9850000)*12))))))</f>
        <v>0</v>
      </c>
      <c r="R145" s="45">
        <f>IF(O145-Q145&lt;0,0,O145-Q145)</f>
        <v>0</v>
      </c>
      <c r="S145" s="45">
        <f>IF(E145="X",Q145-O145,0)</f>
        <v>0</v>
      </c>
      <c r="T145" s="35"/>
    </row>
    <row r="146" spans="1:20" s="34" customFormat="1" ht="12.75" x14ac:dyDescent="0.2">
      <c r="A146" s="35">
        <v>127</v>
      </c>
      <c r="B146" s="36" t="s">
        <v>193</v>
      </c>
      <c r="C146" s="37">
        <v>1800767688</v>
      </c>
      <c r="D146" s="35"/>
      <c r="E146" s="38" t="s">
        <v>60</v>
      </c>
      <c r="F146" s="39">
        <v>173844821</v>
      </c>
      <c r="G146" s="35"/>
      <c r="H146" s="35"/>
      <c r="I146" s="40">
        <v>2</v>
      </c>
      <c r="J146" s="41">
        <v>194400000</v>
      </c>
      <c r="K146" s="35"/>
      <c r="L146" s="40">
        <v>9217397.7000000011</v>
      </c>
      <c r="M146" s="35"/>
      <c r="N146" s="42">
        <f t="shared" si="4"/>
        <v>0</v>
      </c>
      <c r="O146" s="43"/>
      <c r="P146" s="35"/>
      <c r="Q146" s="44">
        <f t="shared" si="5"/>
        <v>0</v>
      </c>
      <c r="R146" s="45">
        <f t="shared" si="6"/>
        <v>0</v>
      </c>
      <c r="S146" s="45">
        <f t="shared" si="7"/>
        <v>0</v>
      </c>
      <c r="T146" s="35"/>
    </row>
    <row r="147" spans="1:20" s="34" customFormat="1" ht="12.75" x14ac:dyDescent="0.2">
      <c r="A147" s="35">
        <v>128</v>
      </c>
      <c r="B147" s="36" t="s">
        <v>194</v>
      </c>
      <c r="C147" s="37">
        <v>1800767769</v>
      </c>
      <c r="D147" s="35"/>
      <c r="E147" s="38" t="s">
        <v>60</v>
      </c>
      <c r="F147" s="39">
        <v>59000000</v>
      </c>
      <c r="G147" s="35"/>
      <c r="H147" s="35"/>
      <c r="I147" s="40">
        <v>0</v>
      </c>
      <c r="J147" s="41">
        <v>108000000</v>
      </c>
      <c r="K147" s="35"/>
      <c r="L147" s="40">
        <v>0</v>
      </c>
      <c r="M147" s="35"/>
      <c r="N147" s="42">
        <f t="shared" si="4"/>
        <v>0</v>
      </c>
      <c r="O147" s="43"/>
      <c r="P147" s="35"/>
      <c r="Q147" s="44">
        <f t="shared" si="5"/>
        <v>0</v>
      </c>
      <c r="R147" s="45">
        <f t="shared" si="6"/>
        <v>0</v>
      </c>
      <c r="S147" s="45">
        <f t="shared" si="7"/>
        <v>0</v>
      </c>
      <c r="T147" s="35"/>
    </row>
    <row r="148" spans="1:20" s="34" customFormat="1" ht="12.75" x14ac:dyDescent="0.2">
      <c r="A148" s="35">
        <v>129</v>
      </c>
      <c r="B148" s="36" t="s">
        <v>195</v>
      </c>
      <c r="C148" s="37">
        <v>1800767832</v>
      </c>
      <c r="D148" s="35"/>
      <c r="E148" s="38" t="s">
        <v>60</v>
      </c>
      <c r="F148" s="39">
        <v>129886940</v>
      </c>
      <c r="G148" s="35"/>
      <c r="H148" s="35"/>
      <c r="I148" s="40">
        <v>0</v>
      </c>
      <c r="J148" s="41">
        <v>108000000</v>
      </c>
      <c r="K148" s="35"/>
      <c r="L148" s="40">
        <v>6420078</v>
      </c>
      <c r="M148" s="35"/>
      <c r="N148" s="42">
        <f t="shared" si="4"/>
        <v>15466862</v>
      </c>
      <c r="O148" s="43">
        <v>523343.1</v>
      </c>
      <c r="P148" s="35"/>
      <c r="Q148" s="44">
        <f t="shared" si="5"/>
        <v>773343.10000000009</v>
      </c>
      <c r="R148" s="45">
        <f t="shared" si="6"/>
        <v>0</v>
      </c>
      <c r="S148" s="45">
        <f t="shared" si="7"/>
        <v>250000.00000000012</v>
      </c>
      <c r="T148" s="35"/>
    </row>
    <row r="149" spans="1:20" s="34" customFormat="1" ht="12.75" x14ac:dyDescent="0.2">
      <c r="A149" s="35">
        <v>130</v>
      </c>
      <c r="B149" s="36" t="s">
        <v>196</v>
      </c>
      <c r="C149" s="37">
        <v>1800767342</v>
      </c>
      <c r="D149" s="35"/>
      <c r="E149" s="38" t="s">
        <v>60</v>
      </c>
      <c r="F149" s="39">
        <v>111747170</v>
      </c>
      <c r="G149" s="35"/>
      <c r="H149" s="35"/>
      <c r="I149" s="40">
        <v>1</v>
      </c>
      <c r="J149" s="41">
        <v>151200000</v>
      </c>
      <c r="K149" s="35"/>
      <c r="L149" s="40">
        <v>5265729</v>
      </c>
      <c r="M149" s="35"/>
      <c r="N149" s="42">
        <f t="shared" ref="N149:N212" si="8">IF(F149-(J149+K149+L149)&gt;0,(F149-(J149+K149+L149)),0)</f>
        <v>0</v>
      </c>
      <c r="O149" s="43"/>
      <c r="P149" s="35"/>
      <c r="Q149" s="44">
        <f t="shared" ref="Q149:Q212" si="9">IF((N149/12)&lt;=5000000,(N149/12)*5%*12,IF((N149/12)&lt;=10000000,((N149/12)*10%-250000)*12,IF((N149/12)&lt;=18000000,((N149/12)*15%-750000)*12,IF((N149/12)&lt;32000000,((N149/12)*20%-1650000)*12,IF((N149/12)&lt;=52000000,((N149/12)*25%-3250000)*12,IF((N149/12)&lt;=80000000,((N149/12)*30%-5850000)*12,((N149/12)*35%-9850000)*12))))))</f>
        <v>0</v>
      </c>
      <c r="R149" s="45">
        <f t="shared" ref="R149:R212" si="10">IF(O149-Q149&lt;0,0,O149-Q149)</f>
        <v>0</v>
      </c>
      <c r="S149" s="45">
        <f t="shared" ref="S149:S188" si="11">IF(E149="X",Q149-O149,0)</f>
        <v>0</v>
      </c>
      <c r="T149" s="35"/>
    </row>
    <row r="150" spans="1:20" s="34" customFormat="1" ht="12.75" x14ac:dyDescent="0.2">
      <c r="A150" s="35">
        <v>131</v>
      </c>
      <c r="B150" s="36" t="s">
        <v>197</v>
      </c>
      <c r="C150" s="37">
        <v>1800767409</v>
      </c>
      <c r="D150" s="35"/>
      <c r="E150" s="38" t="s">
        <v>60</v>
      </c>
      <c r="F150" s="39">
        <v>111747170</v>
      </c>
      <c r="G150" s="35"/>
      <c r="H150" s="35"/>
      <c r="I150" s="40">
        <v>1</v>
      </c>
      <c r="J150" s="41">
        <v>151200000</v>
      </c>
      <c r="K150" s="35"/>
      <c r="L150" s="40">
        <v>5265729</v>
      </c>
      <c r="M150" s="35"/>
      <c r="N150" s="42">
        <f t="shared" si="8"/>
        <v>0</v>
      </c>
      <c r="O150" s="43"/>
      <c r="P150" s="35"/>
      <c r="Q150" s="44">
        <f t="shared" si="9"/>
        <v>0</v>
      </c>
      <c r="R150" s="45">
        <f t="shared" si="10"/>
        <v>0</v>
      </c>
      <c r="S150" s="45">
        <f t="shared" si="11"/>
        <v>0</v>
      </c>
      <c r="T150" s="35"/>
    </row>
    <row r="151" spans="1:20" s="34" customFormat="1" ht="12.75" x14ac:dyDescent="0.2">
      <c r="A151" s="35">
        <v>132</v>
      </c>
      <c r="B151" s="36" t="s">
        <v>198</v>
      </c>
      <c r="C151" s="37">
        <v>1800767529</v>
      </c>
      <c r="D151" s="35"/>
      <c r="E151" s="38" t="s">
        <v>60</v>
      </c>
      <c r="F151" s="39">
        <v>111747170</v>
      </c>
      <c r="G151" s="35"/>
      <c r="H151" s="35"/>
      <c r="I151" s="40">
        <v>1</v>
      </c>
      <c r="J151" s="41">
        <v>151200000</v>
      </c>
      <c r="K151" s="35"/>
      <c r="L151" s="40">
        <v>5265729</v>
      </c>
      <c r="M151" s="35"/>
      <c r="N151" s="42">
        <f t="shared" si="8"/>
        <v>0</v>
      </c>
      <c r="O151" s="43"/>
      <c r="P151" s="35"/>
      <c r="Q151" s="44">
        <f t="shared" si="9"/>
        <v>0</v>
      </c>
      <c r="R151" s="45">
        <f t="shared" si="10"/>
        <v>0</v>
      </c>
      <c r="S151" s="45">
        <f t="shared" si="11"/>
        <v>0</v>
      </c>
      <c r="T151" s="35"/>
    </row>
    <row r="152" spans="1:20" s="34" customFormat="1" ht="12.75" x14ac:dyDescent="0.2">
      <c r="A152" s="35">
        <v>133</v>
      </c>
      <c r="B152" s="36" t="s">
        <v>199</v>
      </c>
      <c r="C152" s="37">
        <v>1800767550</v>
      </c>
      <c r="D152" s="35"/>
      <c r="E152" s="38" t="s">
        <v>60</v>
      </c>
      <c r="F152" s="39">
        <v>111747170</v>
      </c>
      <c r="G152" s="35"/>
      <c r="H152" s="35"/>
      <c r="I152" s="40">
        <v>3</v>
      </c>
      <c r="J152" s="41">
        <v>237600000</v>
      </c>
      <c r="K152" s="35"/>
      <c r="L152" s="40">
        <v>5265729</v>
      </c>
      <c r="M152" s="35"/>
      <c r="N152" s="42">
        <f t="shared" si="8"/>
        <v>0</v>
      </c>
      <c r="O152" s="43"/>
      <c r="P152" s="35"/>
      <c r="Q152" s="44">
        <f t="shared" si="9"/>
        <v>0</v>
      </c>
      <c r="R152" s="45">
        <f t="shared" si="10"/>
        <v>0</v>
      </c>
      <c r="S152" s="45">
        <f t="shared" si="11"/>
        <v>0</v>
      </c>
      <c r="T152" s="35"/>
    </row>
    <row r="153" spans="1:20" s="34" customFormat="1" ht="12.75" x14ac:dyDescent="0.2">
      <c r="A153" s="35">
        <v>134</v>
      </c>
      <c r="B153" s="36" t="s">
        <v>200</v>
      </c>
      <c r="C153" s="37">
        <v>6300085527</v>
      </c>
      <c r="D153" s="35"/>
      <c r="E153" s="38" t="s">
        <v>60</v>
      </c>
      <c r="F153" s="39">
        <v>111747170</v>
      </c>
      <c r="G153" s="35"/>
      <c r="H153" s="35"/>
      <c r="I153" s="40">
        <v>2</v>
      </c>
      <c r="J153" s="41">
        <v>194400000</v>
      </c>
      <c r="K153" s="35"/>
      <c r="L153" s="40">
        <v>5265729</v>
      </c>
      <c r="M153" s="35"/>
      <c r="N153" s="42">
        <f t="shared" si="8"/>
        <v>0</v>
      </c>
      <c r="O153" s="43"/>
      <c r="P153" s="35"/>
      <c r="Q153" s="44">
        <f t="shared" si="9"/>
        <v>0</v>
      </c>
      <c r="R153" s="45">
        <f t="shared" si="10"/>
        <v>0</v>
      </c>
      <c r="S153" s="45">
        <f t="shared" si="11"/>
        <v>0</v>
      </c>
      <c r="T153" s="35"/>
    </row>
    <row r="154" spans="1:20" s="34" customFormat="1" ht="12.75" x14ac:dyDescent="0.2">
      <c r="A154" s="35">
        <v>135</v>
      </c>
      <c r="B154" s="36" t="s">
        <v>201</v>
      </c>
      <c r="C154" s="37">
        <v>1800767825</v>
      </c>
      <c r="D154" s="35"/>
      <c r="E154" s="38" t="s">
        <v>60</v>
      </c>
      <c r="F154" s="39">
        <v>154487450</v>
      </c>
      <c r="G154" s="35"/>
      <c r="H154" s="35"/>
      <c r="I154" s="40">
        <v>1</v>
      </c>
      <c r="J154" s="41">
        <v>151200000</v>
      </c>
      <c r="K154" s="35"/>
      <c r="L154" s="40">
        <v>7985565</v>
      </c>
      <c r="M154" s="35"/>
      <c r="N154" s="42">
        <f t="shared" si="8"/>
        <v>0</v>
      </c>
      <c r="O154" s="43"/>
      <c r="P154" s="35"/>
      <c r="Q154" s="44">
        <f t="shared" si="9"/>
        <v>0</v>
      </c>
      <c r="R154" s="45">
        <f t="shared" si="10"/>
        <v>0</v>
      </c>
      <c r="S154" s="45">
        <f t="shared" si="11"/>
        <v>0</v>
      </c>
      <c r="T154" s="35"/>
    </row>
    <row r="155" spans="1:20" s="34" customFormat="1" ht="12.75" x14ac:dyDescent="0.2">
      <c r="A155" s="35">
        <v>136</v>
      </c>
      <c r="B155" s="36" t="s">
        <v>202</v>
      </c>
      <c r="C155" s="37">
        <v>1800767952</v>
      </c>
      <c r="D155" s="35"/>
      <c r="E155" s="38" t="s">
        <v>60</v>
      </c>
      <c r="F155" s="39">
        <v>111747170</v>
      </c>
      <c r="G155" s="35"/>
      <c r="H155" s="35"/>
      <c r="I155" s="40">
        <v>1</v>
      </c>
      <c r="J155" s="41">
        <v>151200000</v>
      </c>
      <c r="K155" s="35"/>
      <c r="L155" s="40">
        <v>5265729</v>
      </c>
      <c r="M155" s="35"/>
      <c r="N155" s="42">
        <f t="shared" si="8"/>
        <v>0</v>
      </c>
      <c r="O155" s="43"/>
      <c r="P155" s="35"/>
      <c r="Q155" s="44">
        <f t="shared" si="9"/>
        <v>0</v>
      </c>
      <c r="R155" s="45">
        <f t="shared" si="10"/>
        <v>0</v>
      </c>
      <c r="S155" s="45">
        <f t="shared" si="11"/>
        <v>0</v>
      </c>
      <c r="T155" s="35"/>
    </row>
    <row r="156" spans="1:20" s="34" customFormat="1" ht="12.75" x14ac:dyDescent="0.2">
      <c r="A156" s="35">
        <v>137</v>
      </c>
      <c r="B156" s="36" t="s">
        <v>203</v>
      </c>
      <c r="C156" s="37">
        <v>1800768025</v>
      </c>
      <c r="D156" s="35"/>
      <c r="E156" s="38" t="s">
        <v>60</v>
      </c>
      <c r="F156" s="39">
        <v>96589280</v>
      </c>
      <c r="G156" s="35"/>
      <c r="H156" s="35"/>
      <c r="I156" s="40">
        <v>1</v>
      </c>
      <c r="J156" s="41">
        <v>151200000</v>
      </c>
      <c r="K156" s="35"/>
      <c r="L156" s="40">
        <v>4301136.0000000009</v>
      </c>
      <c r="M156" s="35"/>
      <c r="N156" s="42">
        <f t="shared" si="8"/>
        <v>0</v>
      </c>
      <c r="O156" s="43"/>
      <c r="P156" s="35"/>
      <c r="Q156" s="44">
        <f t="shared" si="9"/>
        <v>0</v>
      </c>
      <c r="R156" s="45">
        <f t="shared" si="10"/>
        <v>0</v>
      </c>
      <c r="S156" s="45">
        <f t="shared" si="11"/>
        <v>0</v>
      </c>
      <c r="T156" s="35"/>
    </row>
    <row r="157" spans="1:20" s="34" customFormat="1" ht="12.75" x14ac:dyDescent="0.2">
      <c r="A157" s="35">
        <v>138</v>
      </c>
      <c r="B157" s="36" t="s">
        <v>204</v>
      </c>
      <c r="C157" s="37">
        <v>1800765994</v>
      </c>
      <c r="D157" s="35"/>
      <c r="E157" s="38" t="s">
        <v>60</v>
      </c>
      <c r="F157" s="39">
        <v>162687620.00000003</v>
      </c>
      <c r="G157" s="35"/>
      <c r="H157" s="35"/>
      <c r="I157" s="40">
        <f>2-1</f>
        <v>1</v>
      </c>
      <c r="J157" s="41">
        <v>151200000</v>
      </c>
      <c r="K157" s="35"/>
      <c r="L157" s="40">
        <v>8507394.0000000019</v>
      </c>
      <c r="M157" s="35"/>
      <c r="N157" s="42">
        <f t="shared" si="8"/>
        <v>2980226.0000000298</v>
      </c>
      <c r="O157" s="43">
        <v>61719.000000000568</v>
      </c>
      <c r="P157" s="35"/>
      <c r="Q157" s="44">
        <f t="shared" si="9"/>
        <v>149011.3000000015</v>
      </c>
      <c r="R157" s="45">
        <f t="shared" si="10"/>
        <v>0</v>
      </c>
      <c r="S157" s="45">
        <f t="shared" si="11"/>
        <v>87292.300000000934</v>
      </c>
      <c r="T157" s="35"/>
    </row>
    <row r="158" spans="1:20" s="34" customFormat="1" ht="12.75" x14ac:dyDescent="0.2">
      <c r="A158" s="35">
        <v>139</v>
      </c>
      <c r="B158" s="36" t="s">
        <v>205</v>
      </c>
      <c r="C158" s="37" t="s">
        <v>206</v>
      </c>
      <c r="D158" s="35"/>
      <c r="E158" s="38" t="s">
        <v>60</v>
      </c>
      <c r="F158" s="39">
        <v>129886940</v>
      </c>
      <c r="G158" s="35"/>
      <c r="H158" s="35"/>
      <c r="I158" s="40">
        <f>1-1</f>
        <v>0</v>
      </c>
      <c r="J158" s="41">
        <v>108000000</v>
      </c>
      <c r="K158" s="35"/>
      <c r="L158" s="40">
        <v>6420078</v>
      </c>
      <c r="M158" s="35"/>
      <c r="N158" s="42">
        <f t="shared" si="8"/>
        <v>15466862</v>
      </c>
      <c r="O158" s="43">
        <v>405349.7</v>
      </c>
      <c r="P158" s="35"/>
      <c r="Q158" s="44">
        <f t="shared" si="9"/>
        <v>773343.10000000009</v>
      </c>
      <c r="R158" s="45">
        <f t="shared" si="10"/>
        <v>0</v>
      </c>
      <c r="S158" s="45">
        <f t="shared" si="11"/>
        <v>367993.40000000008</v>
      </c>
      <c r="T158" s="35"/>
    </row>
    <row r="159" spans="1:20" s="34" customFormat="1" ht="12.75" x14ac:dyDescent="0.2">
      <c r="A159" s="35">
        <v>140</v>
      </c>
      <c r="B159" s="36" t="s">
        <v>207</v>
      </c>
      <c r="C159" s="54" t="s">
        <v>208</v>
      </c>
      <c r="D159" s="35"/>
      <c r="E159" s="38" t="s">
        <v>60</v>
      </c>
      <c r="F159" s="39">
        <v>69183758</v>
      </c>
      <c r="G159" s="35"/>
      <c r="H159" s="35"/>
      <c r="I159" s="40">
        <v>0</v>
      </c>
      <c r="J159" s="41">
        <v>108000000</v>
      </c>
      <c r="K159" s="35"/>
      <c r="L159" s="40">
        <v>3257478</v>
      </c>
      <c r="M159" s="35"/>
      <c r="N159" s="42">
        <f t="shared" si="8"/>
        <v>0</v>
      </c>
      <c r="O159" s="43"/>
      <c r="P159" s="35"/>
      <c r="Q159" s="44">
        <f t="shared" si="9"/>
        <v>0</v>
      </c>
      <c r="R159" s="45">
        <f t="shared" si="10"/>
        <v>0</v>
      </c>
      <c r="S159" s="45">
        <f t="shared" si="11"/>
        <v>0</v>
      </c>
      <c r="T159" s="35"/>
    </row>
    <row r="160" spans="1:20" s="34" customFormat="1" ht="12.75" x14ac:dyDescent="0.2">
      <c r="A160" s="35">
        <v>141</v>
      </c>
      <c r="B160" s="36" t="s">
        <v>209</v>
      </c>
      <c r="C160" s="55" t="s">
        <v>210</v>
      </c>
      <c r="D160" s="35"/>
      <c r="E160" s="38" t="s">
        <v>60</v>
      </c>
      <c r="F160" s="39">
        <v>90128540</v>
      </c>
      <c r="G160" s="35"/>
      <c r="H160" s="35"/>
      <c r="I160" s="40">
        <v>0</v>
      </c>
      <c r="J160" s="41">
        <v>108000000</v>
      </c>
      <c r="K160" s="35"/>
      <c r="L160" s="40">
        <v>3889998</v>
      </c>
      <c r="M160" s="35"/>
      <c r="N160" s="42">
        <f t="shared" si="8"/>
        <v>0</v>
      </c>
      <c r="O160" s="43"/>
      <c r="P160" s="35"/>
      <c r="Q160" s="44">
        <f t="shared" si="9"/>
        <v>0</v>
      </c>
      <c r="R160" s="45">
        <f t="shared" si="10"/>
        <v>0</v>
      </c>
      <c r="S160" s="45">
        <f t="shared" si="11"/>
        <v>0</v>
      </c>
      <c r="T160" s="35"/>
    </row>
    <row r="161" spans="1:20" s="34" customFormat="1" ht="12.75" x14ac:dyDescent="0.2">
      <c r="A161" s="35">
        <v>142</v>
      </c>
      <c r="B161" s="46" t="s">
        <v>211</v>
      </c>
      <c r="C161" s="37">
        <v>8018203213</v>
      </c>
      <c r="D161" s="35"/>
      <c r="E161" s="38" t="s">
        <v>60</v>
      </c>
      <c r="F161" s="39">
        <v>117938600</v>
      </c>
      <c r="G161" s="35"/>
      <c r="H161" s="35"/>
      <c r="I161" s="40">
        <v>0</v>
      </c>
      <c r="J161" s="41">
        <v>108000000</v>
      </c>
      <c r="K161" s="35"/>
      <c r="L161" s="40">
        <v>5376420</v>
      </c>
      <c r="M161" s="35"/>
      <c r="N161" s="42">
        <f t="shared" si="8"/>
        <v>4562180</v>
      </c>
      <c r="O161" s="43"/>
      <c r="P161" s="35"/>
      <c r="Q161" s="44">
        <f t="shared" si="9"/>
        <v>228109.00000000003</v>
      </c>
      <c r="R161" s="45">
        <f t="shared" si="10"/>
        <v>0</v>
      </c>
      <c r="S161" s="45">
        <f t="shared" si="11"/>
        <v>228109.00000000003</v>
      </c>
      <c r="T161" s="35"/>
    </row>
    <row r="162" spans="1:20" s="34" customFormat="1" ht="12.75" x14ac:dyDescent="0.2">
      <c r="A162" s="35">
        <v>143</v>
      </c>
      <c r="B162" s="46" t="s">
        <v>212</v>
      </c>
      <c r="C162" s="37">
        <v>8155947944</v>
      </c>
      <c r="D162" s="35"/>
      <c r="E162" s="38" t="s">
        <v>60</v>
      </c>
      <c r="F162" s="39">
        <v>95346830</v>
      </c>
      <c r="G162" s="35"/>
      <c r="H162" s="35"/>
      <c r="I162" s="40">
        <v>0</v>
      </c>
      <c r="J162" s="41">
        <v>108000000</v>
      </c>
      <c r="K162" s="35"/>
      <c r="L162" s="40">
        <v>4222071</v>
      </c>
      <c r="M162" s="35"/>
      <c r="N162" s="42">
        <f t="shared" si="8"/>
        <v>0</v>
      </c>
      <c r="O162" s="43"/>
      <c r="P162" s="35"/>
      <c r="Q162" s="44">
        <f t="shared" si="9"/>
        <v>0</v>
      </c>
      <c r="R162" s="45">
        <f t="shared" si="10"/>
        <v>0</v>
      </c>
      <c r="S162" s="45">
        <f t="shared" si="11"/>
        <v>0</v>
      </c>
      <c r="T162" s="35"/>
    </row>
    <row r="163" spans="1:20" s="34" customFormat="1" ht="12.75" x14ac:dyDescent="0.2">
      <c r="A163" s="35">
        <v>144</v>
      </c>
      <c r="B163" s="46" t="s">
        <v>213</v>
      </c>
      <c r="C163" s="37">
        <v>8316149508</v>
      </c>
      <c r="D163" s="35"/>
      <c r="E163" s="38" t="s">
        <v>60</v>
      </c>
      <c r="F163" s="39">
        <v>100510355</v>
      </c>
      <c r="G163" s="35"/>
      <c r="H163" s="35"/>
      <c r="I163" s="40">
        <v>0</v>
      </c>
      <c r="J163" s="41">
        <v>108000000</v>
      </c>
      <c r="K163" s="35"/>
      <c r="L163" s="40">
        <v>4222071</v>
      </c>
      <c r="M163" s="35"/>
      <c r="N163" s="42">
        <f t="shared" si="8"/>
        <v>0</v>
      </c>
      <c r="O163" s="43"/>
      <c r="P163" s="35"/>
      <c r="Q163" s="44">
        <f t="shared" si="9"/>
        <v>0</v>
      </c>
      <c r="R163" s="45">
        <f t="shared" si="10"/>
        <v>0</v>
      </c>
      <c r="S163" s="45">
        <f t="shared" si="11"/>
        <v>0</v>
      </c>
      <c r="T163" s="35"/>
    </row>
    <row r="164" spans="1:20" s="34" customFormat="1" ht="12.75" x14ac:dyDescent="0.2">
      <c r="A164" s="35">
        <v>145</v>
      </c>
      <c r="B164" s="36" t="s">
        <v>214</v>
      </c>
      <c r="C164" s="37">
        <v>1801025142</v>
      </c>
      <c r="D164" s="35"/>
      <c r="E164" s="38" t="s">
        <v>60</v>
      </c>
      <c r="F164" s="39">
        <v>132395356</v>
      </c>
      <c r="G164" s="35"/>
      <c r="H164" s="35"/>
      <c r="I164" s="40">
        <v>1</v>
      </c>
      <c r="J164" s="41">
        <v>151200000</v>
      </c>
      <c r="K164" s="35"/>
      <c r="L164" s="40">
        <v>5634330.0299999993</v>
      </c>
      <c r="M164" s="35"/>
      <c r="N164" s="42">
        <f t="shared" si="8"/>
        <v>0</v>
      </c>
      <c r="O164" s="43"/>
      <c r="P164" s="35"/>
      <c r="Q164" s="44">
        <f t="shared" si="9"/>
        <v>0</v>
      </c>
      <c r="R164" s="45">
        <f t="shared" si="10"/>
        <v>0</v>
      </c>
      <c r="S164" s="45">
        <f t="shared" si="11"/>
        <v>0</v>
      </c>
      <c r="T164" s="35"/>
    </row>
    <row r="165" spans="1:20" s="34" customFormat="1" ht="12.75" x14ac:dyDescent="0.2">
      <c r="A165" s="35">
        <v>146</v>
      </c>
      <c r="B165" s="36" t="s">
        <v>215</v>
      </c>
      <c r="C165" s="51" t="s">
        <v>216</v>
      </c>
      <c r="D165" s="35"/>
      <c r="E165" s="38" t="s">
        <v>60</v>
      </c>
      <c r="F165" s="39">
        <v>74520830</v>
      </c>
      <c r="G165" s="35"/>
      <c r="H165" s="35"/>
      <c r="I165" s="40">
        <v>0</v>
      </c>
      <c r="J165" s="41">
        <v>108000000</v>
      </c>
      <c r="K165" s="35"/>
      <c r="L165" s="40">
        <v>2035341</v>
      </c>
      <c r="M165" s="35"/>
      <c r="N165" s="42">
        <f t="shared" si="8"/>
        <v>0</v>
      </c>
      <c r="O165" s="43"/>
      <c r="P165" s="35"/>
      <c r="Q165" s="44">
        <f t="shared" si="9"/>
        <v>0</v>
      </c>
      <c r="R165" s="45">
        <f t="shared" si="10"/>
        <v>0</v>
      </c>
      <c r="S165" s="45">
        <f t="shared" si="11"/>
        <v>0</v>
      </c>
      <c r="T165" s="35"/>
    </row>
    <row r="166" spans="1:20" s="34" customFormat="1" ht="12.75" x14ac:dyDescent="0.2">
      <c r="A166" s="35">
        <v>147</v>
      </c>
      <c r="B166" s="36" t="s">
        <v>217</v>
      </c>
      <c r="C166" s="37">
        <v>1800765634</v>
      </c>
      <c r="D166" s="35"/>
      <c r="E166" s="38" t="s">
        <v>60</v>
      </c>
      <c r="F166" s="39">
        <v>103647000</v>
      </c>
      <c r="G166" s="35"/>
      <c r="H166" s="35"/>
      <c r="I166" s="40">
        <v>1</v>
      </c>
      <c r="J166" s="41">
        <v>151200000</v>
      </c>
      <c r="K166" s="35"/>
      <c r="L166" s="40">
        <v>4743900</v>
      </c>
      <c r="M166" s="35"/>
      <c r="N166" s="42">
        <f t="shared" si="8"/>
        <v>0</v>
      </c>
      <c r="O166" s="43"/>
      <c r="P166" s="35"/>
      <c r="Q166" s="44">
        <f t="shared" si="9"/>
        <v>0</v>
      </c>
      <c r="R166" s="45">
        <f t="shared" si="10"/>
        <v>0</v>
      </c>
      <c r="S166" s="45">
        <f t="shared" si="11"/>
        <v>0</v>
      </c>
      <c r="T166" s="35"/>
    </row>
    <row r="167" spans="1:20" s="34" customFormat="1" ht="12.75" x14ac:dyDescent="0.2">
      <c r="A167" s="35">
        <v>148</v>
      </c>
      <c r="B167" s="36" t="s">
        <v>218</v>
      </c>
      <c r="C167" s="37">
        <v>1801025209</v>
      </c>
      <c r="D167" s="35"/>
      <c r="E167" s="38" t="s">
        <v>60</v>
      </c>
      <c r="F167" s="39">
        <v>282646256</v>
      </c>
      <c r="G167" s="35"/>
      <c r="H167" s="35"/>
      <c r="I167" s="40">
        <v>2</v>
      </c>
      <c r="J167" s="41">
        <v>194400000</v>
      </c>
      <c r="K167" s="35"/>
      <c r="L167" s="40">
        <v>9705386.879999999</v>
      </c>
      <c r="M167" s="35"/>
      <c r="N167" s="42">
        <f>IF(F167-(J167+K167+L167)&gt;0,(F167-(J167+K167+L167)),0)</f>
        <v>78540869.120000005</v>
      </c>
      <c r="O167" s="43"/>
      <c r="P167" s="35"/>
      <c r="Q167" s="44">
        <f>IF((N167/12)&lt;=5000000,(N167/12)*5%*12,IF((N167/12)&lt;=10000000,((N167/12)*10%-250000)*12,IF((N167/12)&lt;=18000000,((N167/12)*15%-750000)*12,IF((N167/12)&lt;32000000,((N167/12)*20%-1650000)*12,IF((N167/12)&lt;=52000000,((N167/12)*25%-3250000)*12,IF((N167/12)&lt;=80000000,((N167/12)*30%-5850000)*12,((N167/12)*35%-9850000)*12))))))</f>
        <v>4854086.9120000005</v>
      </c>
      <c r="R167" s="45">
        <f>IF(O167-Q167&lt;0,0,O167-Q167)</f>
        <v>0</v>
      </c>
      <c r="S167" s="45">
        <f>IF(E167="X",Q167-O167,0)</f>
        <v>4854086.9120000005</v>
      </c>
      <c r="T167" s="35"/>
    </row>
    <row r="168" spans="1:20" s="34" customFormat="1" ht="12.75" x14ac:dyDescent="0.2">
      <c r="A168" s="35">
        <v>149</v>
      </c>
      <c r="B168" s="36" t="s">
        <v>219</v>
      </c>
      <c r="C168" s="37">
        <v>1400700417</v>
      </c>
      <c r="D168" s="35"/>
      <c r="E168" s="38" t="s">
        <v>60</v>
      </c>
      <c r="F168" s="39">
        <v>123497770</v>
      </c>
      <c r="G168" s="35"/>
      <c r="H168" s="35"/>
      <c r="I168" s="40">
        <v>1</v>
      </c>
      <c r="J168" s="41">
        <v>151200000</v>
      </c>
      <c r="K168" s="35"/>
      <c r="L168" s="40">
        <v>4561741.8</v>
      </c>
      <c r="M168" s="35"/>
      <c r="N168" s="42">
        <f t="shared" si="8"/>
        <v>0</v>
      </c>
      <c r="O168" s="43"/>
      <c r="P168" s="35"/>
      <c r="Q168" s="44">
        <f t="shared" si="9"/>
        <v>0</v>
      </c>
      <c r="R168" s="45">
        <f t="shared" si="10"/>
        <v>0</v>
      </c>
      <c r="S168" s="45">
        <f t="shared" si="11"/>
        <v>0</v>
      </c>
      <c r="T168" s="35"/>
    </row>
    <row r="169" spans="1:20" s="34" customFormat="1" ht="12.75" x14ac:dyDescent="0.2">
      <c r="A169" s="35">
        <v>150</v>
      </c>
      <c r="B169" s="36" t="s">
        <v>220</v>
      </c>
      <c r="C169" s="37">
        <v>8132953405</v>
      </c>
      <c r="D169" s="35"/>
      <c r="E169" s="38" t="s">
        <v>60</v>
      </c>
      <c r="F169" s="39">
        <v>115464140</v>
      </c>
      <c r="G169" s="35"/>
      <c r="H169" s="35"/>
      <c r="I169" s="40">
        <v>0</v>
      </c>
      <c r="J169" s="41">
        <v>108000000</v>
      </c>
      <c r="K169" s="35"/>
      <c r="L169" s="40">
        <v>4522518</v>
      </c>
      <c r="M169" s="35"/>
      <c r="N169" s="42">
        <f t="shared" si="8"/>
        <v>2941622</v>
      </c>
      <c r="O169" s="43"/>
      <c r="P169" s="35"/>
      <c r="Q169" s="44">
        <f t="shared" si="9"/>
        <v>147081.1</v>
      </c>
      <c r="R169" s="45">
        <f t="shared" si="10"/>
        <v>0</v>
      </c>
      <c r="S169" s="45">
        <f t="shared" si="11"/>
        <v>147081.1</v>
      </c>
      <c r="T169" s="35"/>
    </row>
    <row r="170" spans="1:20" s="34" customFormat="1" ht="12.75" x14ac:dyDescent="0.2">
      <c r="A170" s="35">
        <v>151</v>
      </c>
      <c r="B170" s="36" t="s">
        <v>221</v>
      </c>
      <c r="C170" s="56" t="s">
        <v>222</v>
      </c>
      <c r="D170" s="35"/>
      <c r="E170" s="38" t="s">
        <v>60</v>
      </c>
      <c r="F170" s="39">
        <v>128949900</v>
      </c>
      <c r="G170" s="35"/>
      <c r="H170" s="35"/>
      <c r="I170" s="40">
        <v>4</v>
      </c>
      <c r="J170" s="41">
        <v>280800000</v>
      </c>
      <c r="K170" s="35"/>
      <c r="L170" s="40">
        <v>5123412</v>
      </c>
      <c r="M170" s="35"/>
      <c r="N170" s="42">
        <f t="shared" si="8"/>
        <v>0</v>
      </c>
      <c r="O170" s="43"/>
      <c r="P170" s="35"/>
      <c r="Q170" s="44">
        <f t="shared" si="9"/>
        <v>0</v>
      </c>
      <c r="R170" s="45">
        <f t="shared" si="10"/>
        <v>0</v>
      </c>
      <c r="S170" s="45">
        <f t="shared" si="11"/>
        <v>0</v>
      </c>
      <c r="T170" s="35"/>
    </row>
    <row r="171" spans="1:20" s="34" customFormat="1" ht="12.75" x14ac:dyDescent="0.2">
      <c r="A171" s="35">
        <v>152</v>
      </c>
      <c r="B171" s="36" t="s">
        <v>223</v>
      </c>
      <c r="C171" s="51" t="s">
        <v>224</v>
      </c>
      <c r="D171" s="35"/>
      <c r="E171" s="38" t="s">
        <v>60</v>
      </c>
      <c r="F171" s="39">
        <v>134976505</v>
      </c>
      <c r="G171" s="35"/>
      <c r="H171" s="35"/>
      <c r="I171" s="40">
        <v>0</v>
      </c>
      <c r="J171" s="41">
        <v>108000000</v>
      </c>
      <c r="K171" s="35"/>
      <c r="L171" s="40">
        <v>4893049.3499999996</v>
      </c>
      <c r="M171" s="35"/>
      <c r="N171" s="42">
        <f t="shared" si="8"/>
        <v>22083455.650000006</v>
      </c>
      <c r="O171" s="43"/>
      <c r="P171" s="35"/>
      <c r="Q171" s="44">
        <f t="shared" si="9"/>
        <v>1104172.7825000004</v>
      </c>
      <c r="R171" s="45">
        <f t="shared" si="10"/>
        <v>0</v>
      </c>
      <c r="S171" s="45">
        <f t="shared" si="11"/>
        <v>1104172.7825000004</v>
      </c>
      <c r="T171" s="35"/>
    </row>
    <row r="172" spans="1:20" s="34" customFormat="1" ht="12.75" x14ac:dyDescent="0.2">
      <c r="A172" s="35">
        <v>153</v>
      </c>
      <c r="B172" s="36" t="s">
        <v>225</v>
      </c>
      <c r="C172" s="37">
        <v>8066473918</v>
      </c>
      <c r="D172" s="35"/>
      <c r="E172" s="38" t="s">
        <v>60</v>
      </c>
      <c r="F172" s="39">
        <v>177712174.5</v>
      </c>
      <c r="G172" s="35"/>
      <c r="H172" s="35"/>
      <c r="I172" s="40">
        <v>1</v>
      </c>
      <c r="J172" s="41">
        <v>151200000</v>
      </c>
      <c r="K172" s="35"/>
      <c r="L172" s="40">
        <v>5470061.0999999996</v>
      </c>
      <c r="M172" s="35"/>
      <c r="N172" s="42">
        <f t="shared" si="8"/>
        <v>21042113.400000006</v>
      </c>
      <c r="O172" s="43"/>
      <c r="P172" s="35"/>
      <c r="Q172" s="44">
        <f t="shared" si="9"/>
        <v>1052105.6700000004</v>
      </c>
      <c r="R172" s="45">
        <f t="shared" si="10"/>
        <v>0</v>
      </c>
      <c r="S172" s="45">
        <f t="shared" si="11"/>
        <v>1052105.6700000004</v>
      </c>
      <c r="T172" s="35"/>
    </row>
    <row r="173" spans="1:20" s="34" customFormat="1" ht="12.75" x14ac:dyDescent="0.2">
      <c r="A173" s="35">
        <v>154</v>
      </c>
      <c r="B173" s="36" t="s">
        <v>226</v>
      </c>
      <c r="C173" s="37">
        <v>1801025287</v>
      </c>
      <c r="D173" s="35"/>
      <c r="E173" s="38" t="s">
        <v>60</v>
      </c>
      <c r="F173" s="39">
        <v>123124630</v>
      </c>
      <c r="G173" s="35"/>
      <c r="H173" s="35"/>
      <c r="I173" s="40">
        <v>2</v>
      </c>
      <c r="J173" s="41">
        <v>194400000</v>
      </c>
      <c r="K173" s="35"/>
      <c r="L173" s="40">
        <v>5075973</v>
      </c>
      <c r="M173" s="35"/>
      <c r="N173" s="42">
        <f t="shared" si="8"/>
        <v>0</v>
      </c>
      <c r="O173" s="43"/>
      <c r="P173" s="35"/>
      <c r="Q173" s="44">
        <f t="shared" si="9"/>
        <v>0</v>
      </c>
      <c r="R173" s="45">
        <f t="shared" si="10"/>
        <v>0</v>
      </c>
      <c r="S173" s="45">
        <f t="shared" si="11"/>
        <v>0</v>
      </c>
      <c r="T173" s="35"/>
    </row>
    <row r="174" spans="1:20" s="34" customFormat="1" ht="12.75" x14ac:dyDescent="0.2">
      <c r="A174" s="35">
        <v>155</v>
      </c>
      <c r="B174" s="36" t="s">
        <v>227</v>
      </c>
      <c r="C174" s="57" t="s">
        <v>228</v>
      </c>
      <c r="D174" s="35"/>
      <c r="E174" s="38" t="s">
        <v>60</v>
      </c>
      <c r="F174" s="39">
        <v>122534090</v>
      </c>
      <c r="G174" s="35"/>
      <c r="H174" s="35"/>
      <c r="I174" s="40">
        <v>0</v>
      </c>
      <c r="J174" s="41">
        <v>108000000</v>
      </c>
      <c r="K174" s="35"/>
      <c r="L174" s="40">
        <v>4222071</v>
      </c>
      <c r="M174" s="35"/>
      <c r="N174" s="42">
        <f t="shared" si="8"/>
        <v>10312019</v>
      </c>
      <c r="O174" s="43"/>
      <c r="P174" s="35"/>
      <c r="Q174" s="44">
        <f t="shared" si="9"/>
        <v>515600.95</v>
      </c>
      <c r="R174" s="45">
        <f t="shared" si="10"/>
        <v>0</v>
      </c>
      <c r="S174" s="45">
        <f t="shared" si="11"/>
        <v>515600.95</v>
      </c>
      <c r="T174" s="35"/>
    </row>
    <row r="175" spans="1:20" s="34" customFormat="1" ht="12.75" x14ac:dyDescent="0.2">
      <c r="A175" s="35">
        <v>156</v>
      </c>
      <c r="B175" s="36" t="s">
        <v>229</v>
      </c>
      <c r="C175" s="53">
        <v>8356942960</v>
      </c>
      <c r="D175" s="35"/>
      <c r="E175" s="38" t="s">
        <v>60</v>
      </c>
      <c r="F175" s="39">
        <v>88237610</v>
      </c>
      <c r="G175" s="35"/>
      <c r="H175" s="35"/>
      <c r="I175" s="40">
        <v>0</v>
      </c>
      <c r="J175" s="41">
        <v>108000000</v>
      </c>
      <c r="K175" s="35"/>
      <c r="L175" s="40">
        <v>3257478</v>
      </c>
      <c r="M175" s="35"/>
      <c r="N175" s="42">
        <f t="shared" si="8"/>
        <v>0</v>
      </c>
      <c r="O175" s="43"/>
      <c r="P175" s="35"/>
      <c r="Q175" s="44">
        <f t="shared" si="9"/>
        <v>0</v>
      </c>
      <c r="R175" s="45">
        <f t="shared" si="10"/>
        <v>0</v>
      </c>
      <c r="S175" s="45">
        <f t="shared" si="11"/>
        <v>0</v>
      </c>
      <c r="T175" s="35"/>
    </row>
    <row r="176" spans="1:20" s="34" customFormat="1" ht="12.75" x14ac:dyDescent="0.2">
      <c r="A176" s="35">
        <v>157</v>
      </c>
      <c r="B176" s="36" t="s">
        <v>230</v>
      </c>
      <c r="C176" s="53">
        <v>8356970037</v>
      </c>
      <c r="D176" s="35"/>
      <c r="E176" s="38" t="s">
        <v>60</v>
      </c>
      <c r="F176" s="39">
        <v>77654260</v>
      </c>
      <c r="G176" s="35"/>
      <c r="H176" s="35"/>
      <c r="I176" s="40">
        <v>0</v>
      </c>
      <c r="J176" s="41">
        <v>108000000</v>
      </c>
      <c r="K176" s="35"/>
      <c r="L176" s="40">
        <v>1916460</v>
      </c>
      <c r="M176" s="35"/>
      <c r="N176" s="42">
        <f t="shared" si="8"/>
        <v>0</v>
      </c>
      <c r="O176" s="43"/>
      <c r="P176" s="35"/>
      <c r="Q176" s="44">
        <f t="shared" si="9"/>
        <v>0</v>
      </c>
      <c r="R176" s="45">
        <f t="shared" si="10"/>
        <v>0</v>
      </c>
      <c r="S176" s="45">
        <f t="shared" si="11"/>
        <v>0</v>
      </c>
      <c r="T176" s="35"/>
    </row>
    <row r="177" spans="1:20" s="34" customFormat="1" ht="12.75" x14ac:dyDescent="0.2">
      <c r="A177" s="35">
        <v>158</v>
      </c>
      <c r="B177" s="36" t="s">
        <v>231</v>
      </c>
      <c r="C177" s="53" t="s">
        <v>232</v>
      </c>
      <c r="D177" s="35"/>
      <c r="E177" s="38" t="s">
        <v>60</v>
      </c>
      <c r="F177" s="39">
        <v>102331860</v>
      </c>
      <c r="G177" s="35"/>
      <c r="H177" s="35"/>
      <c r="I177" s="40">
        <v>0</v>
      </c>
      <c r="J177" s="41">
        <v>108000000</v>
      </c>
      <c r="K177" s="35"/>
      <c r="L177" s="40">
        <v>3700242</v>
      </c>
      <c r="M177" s="35"/>
      <c r="N177" s="42">
        <f t="shared" si="8"/>
        <v>0</v>
      </c>
      <c r="O177" s="43"/>
      <c r="P177" s="35"/>
      <c r="Q177" s="44">
        <f t="shared" si="9"/>
        <v>0</v>
      </c>
      <c r="R177" s="45">
        <f t="shared" si="10"/>
        <v>0</v>
      </c>
      <c r="S177" s="45">
        <f t="shared" si="11"/>
        <v>0</v>
      </c>
      <c r="T177" s="35"/>
    </row>
    <row r="178" spans="1:20" s="34" customFormat="1" ht="12.75" x14ac:dyDescent="0.2">
      <c r="A178" s="35">
        <v>159</v>
      </c>
      <c r="B178" s="36" t="s">
        <v>233</v>
      </c>
      <c r="C178" s="37">
        <v>1800766370</v>
      </c>
      <c r="D178" s="35"/>
      <c r="E178" s="38" t="s">
        <v>60</v>
      </c>
      <c r="F178" s="39">
        <v>290482120</v>
      </c>
      <c r="G178" s="35"/>
      <c r="H178" s="35"/>
      <c r="I178" s="40">
        <v>3</v>
      </c>
      <c r="J178" s="41">
        <v>237600000</v>
      </c>
      <c r="K178" s="35"/>
      <c r="L178" s="40">
        <v>11233555.199999999</v>
      </c>
      <c r="M178" s="35"/>
      <c r="N178" s="42">
        <f t="shared" si="8"/>
        <v>41648564.800000012</v>
      </c>
      <c r="O178" s="43"/>
      <c r="P178" s="35"/>
      <c r="Q178" s="44">
        <f t="shared" si="9"/>
        <v>2082428.2400000007</v>
      </c>
      <c r="R178" s="45">
        <f t="shared" si="10"/>
        <v>0</v>
      </c>
      <c r="S178" s="45">
        <f t="shared" si="11"/>
        <v>2082428.2400000007</v>
      </c>
      <c r="T178" s="35"/>
    </row>
    <row r="179" spans="1:20" s="34" customFormat="1" ht="12.75" x14ac:dyDescent="0.2">
      <c r="A179" s="35">
        <v>160</v>
      </c>
      <c r="B179" s="36" t="s">
        <v>234</v>
      </c>
      <c r="C179" s="37">
        <v>1800766980</v>
      </c>
      <c r="D179" s="35"/>
      <c r="E179" s="38" t="s">
        <v>60</v>
      </c>
      <c r="F179" s="39">
        <v>217675410</v>
      </c>
      <c r="G179" s="35"/>
      <c r="H179" s="35"/>
      <c r="I179" s="40">
        <v>0</v>
      </c>
      <c r="J179" s="41">
        <v>108000000</v>
      </c>
      <c r="K179" s="35"/>
      <c r="L179" s="40">
        <v>7983193.0499999989</v>
      </c>
      <c r="M179" s="35"/>
      <c r="N179" s="42">
        <f t="shared" si="8"/>
        <v>101692216.95</v>
      </c>
      <c r="O179" s="43">
        <v>1351046.3474999997</v>
      </c>
      <c r="P179" s="35"/>
      <c r="Q179" s="44">
        <f t="shared" si="9"/>
        <v>7169221.6950000003</v>
      </c>
      <c r="R179" s="45">
        <f t="shared" si="10"/>
        <v>0</v>
      </c>
      <c r="S179" s="45">
        <f>IF(E179="X",Q179-O179,0)+1</f>
        <v>5818176.3475000001</v>
      </c>
      <c r="T179" s="35"/>
    </row>
    <row r="180" spans="1:20" s="34" customFormat="1" ht="12.75" x14ac:dyDescent="0.2">
      <c r="A180" s="35">
        <v>161</v>
      </c>
      <c r="B180" s="36" t="s">
        <v>235</v>
      </c>
      <c r="C180" s="51" t="s">
        <v>236</v>
      </c>
      <c r="D180" s="35"/>
      <c r="E180" s="38" t="s">
        <v>60</v>
      </c>
      <c r="F180" s="39">
        <v>95346830</v>
      </c>
      <c r="G180" s="35"/>
      <c r="H180" s="35"/>
      <c r="I180" s="40">
        <v>1</v>
      </c>
      <c r="J180" s="41">
        <v>151200000</v>
      </c>
      <c r="K180" s="35"/>
      <c r="L180" s="40">
        <v>4222071</v>
      </c>
      <c r="M180" s="35"/>
      <c r="N180" s="42">
        <f t="shared" si="8"/>
        <v>0</v>
      </c>
      <c r="O180" s="43"/>
      <c r="P180" s="35"/>
      <c r="Q180" s="44">
        <f t="shared" si="9"/>
        <v>0</v>
      </c>
      <c r="R180" s="45">
        <f t="shared" si="10"/>
        <v>0</v>
      </c>
      <c r="S180" s="45">
        <f t="shared" si="11"/>
        <v>0</v>
      </c>
      <c r="T180" s="35"/>
    </row>
    <row r="181" spans="1:20" s="34" customFormat="1" ht="12.75" x14ac:dyDescent="0.2">
      <c r="A181" s="35">
        <v>162</v>
      </c>
      <c r="B181" s="36" t="s">
        <v>237</v>
      </c>
      <c r="C181" s="51" t="s">
        <v>238</v>
      </c>
      <c r="D181" s="35"/>
      <c r="E181" s="38" t="s">
        <v>60</v>
      </c>
      <c r="F181" s="39">
        <v>95346830</v>
      </c>
      <c r="G181" s="35"/>
      <c r="H181" s="35"/>
      <c r="I181" s="40">
        <v>2</v>
      </c>
      <c r="J181" s="41">
        <v>194400000</v>
      </c>
      <c r="K181" s="35"/>
      <c r="L181" s="40">
        <v>4222071</v>
      </c>
      <c r="M181" s="35"/>
      <c r="N181" s="42">
        <f t="shared" si="8"/>
        <v>0</v>
      </c>
      <c r="O181" s="43"/>
      <c r="P181" s="35"/>
      <c r="Q181" s="44">
        <f t="shared" si="9"/>
        <v>0</v>
      </c>
      <c r="R181" s="45">
        <f t="shared" si="10"/>
        <v>0</v>
      </c>
      <c r="S181" s="45">
        <f t="shared" si="11"/>
        <v>0</v>
      </c>
      <c r="T181" s="35"/>
    </row>
    <row r="182" spans="1:20" s="34" customFormat="1" ht="12.75" x14ac:dyDescent="0.2">
      <c r="A182" s="35">
        <v>163</v>
      </c>
      <c r="B182" s="36" t="s">
        <v>239</v>
      </c>
      <c r="C182" s="37">
        <v>1801025336</v>
      </c>
      <c r="D182" s="35"/>
      <c r="E182" s="38" t="s">
        <v>60</v>
      </c>
      <c r="F182" s="39">
        <v>104292470</v>
      </c>
      <c r="G182" s="35"/>
      <c r="H182" s="35"/>
      <c r="I182" s="40">
        <v>1</v>
      </c>
      <c r="J182" s="41">
        <v>151200000</v>
      </c>
      <c r="K182" s="35"/>
      <c r="L182" s="40">
        <v>4791338.9999999991</v>
      </c>
      <c r="M182" s="35"/>
      <c r="N182" s="42">
        <f t="shared" si="8"/>
        <v>0</v>
      </c>
      <c r="O182" s="43"/>
      <c r="P182" s="35"/>
      <c r="Q182" s="44">
        <f t="shared" si="9"/>
        <v>0</v>
      </c>
      <c r="R182" s="45">
        <f t="shared" si="10"/>
        <v>0</v>
      </c>
      <c r="S182" s="45">
        <f t="shared" si="11"/>
        <v>0</v>
      </c>
      <c r="T182" s="35"/>
    </row>
    <row r="183" spans="1:20" s="34" customFormat="1" ht="12.75" x14ac:dyDescent="0.2">
      <c r="A183" s="35">
        <v>164</v>
      </c>
      <c r="B183" s="36" t="s">
        <v>240</v>
      </c>
      <c r="C183" s="51" t="s">
        <v>241</v>
      </c>
      <c r="D183" s="35"/>
      <c r="E183" s="38" t="s">
        <v>60</v>
      </c>
      <c r="F183" s="39">
        <v>95346830</v>
      </c>
      <c r="G183" s="35"/>
      <c r="H183" s="35"/>
      <c r="I183" s="40">
        <v>0</v>
      </c>
      <c r="J183" s="41">
        <v>108000000</v>
      </c>
      <c r="K183" s="35"/>
      <c r="L183" s="40">
        <v>4222071</v>
      </c>
      <c r="M183" s="35"/>
      <c r="N183" s="42">
        <f t="shared" si="8"/>
        <v>0</v>
      </c>
      <c r="O183" s="43"/>
      <c r="P183" s="35"/>
      <c r="Q183" s="44">
        <f t="shared" si="9"/>
        <v>0</v>
      </c>
      <c r="R183" s="45">
        <f t="shared" si="10"/>
        <v>0</v>
      </c>
      <c r="S183" s="45">
        <f t="shared" si="11"/>
        <v>0</v>
      </c>
      <c r="T183" s="35"/>
    </row>
    <row r="184" spans="1:20" s="34" customFormat="1" ht="12.75" x14ac:dyDescent="0.2">
      <c r="A184" s="35">
        <v>165</v>
      </c>
      <c r="B184" s="36" t="s">
        <v>242</v>
      </c>
      <c r="C184" s="37">
        <v>8307632081</v>
      </c>
      <c r="D184" s="35"/>
      <c r="E184" s="38" t="s">
        <v>60</v>
      </c>
      <c r="F184" s="39">
        <v>95346830</v>
      </c>
      <c r="G184" s="35"/>
      <c r="H184" s="35"/>
      <c r="I184" s="40">
        <v>0</v>
      </c>
      <c r="J184" s="41">
        <v>108000000</v>
      </c>
      <c r="K184" s="35"/>
      <c r="L184" s="40">
        <v>4222071</v>
      </c>
      <c r="M184" s="35"/>
      <c r="N184" s="42">
        <f t="shared" si="8"/>
        <v>0</v>
      </c>
      <c r="O184" s="43"/>
      <c r="P184" s="35"/>
      <c r="Q184" s="44">
        <f t="shared" si="9"/>
        <v>0</v>
      </c>
      <c r="R184" s="45">
        <f t="shared" si="10"/>
        <v>0</v>
      </c>
      <c r="S184" s="45">
        <f t="shared" si="11"/>
        <v>0</v>
      </c>
      <c r="T184" s="35"/>
    </row>
    <row r="185" spans="1:20" s="34" customFormat="1" ht="12.75" x14ac:dyDescent="0.2">
      <c r="A185" s="35">
        <v>166</v>
      </c>
      <c r="B185" s="36" t="s">
        <v>243</v>
      </c>
      <c r="C185" s="37">
        <v>1800765514</v>
      </c>
      <c r="D185" s="35"/>
      <c r="E185" s="38" t="s">
        <v>60</v>
      </c>
      <c r="F185" s="39">
        <v>123373070</v>
      </c>
      <c r="G185" s="35"/>
      <c r="H185" s="35"/>
      <c r="I185" s="40">
        <v>3</v>
      </c>
      <c r="J185" s="41">
        <v>237600000</v>
      </c>
      <c r="K185" s="35"/>
      <c r="L185" s="40">
        <v>6005559</v>
      </c>
      <c r="M185" s="35"/>
      <c r="N185" s="42">
        <f t="shared" si="8"/>
        <v>0</v>
      </c>
      <c r="O185" s="43"/>
      <c r="P185" s="35"/>
      <c r="Q185" s="44">
        <f t="shared" si="9"/>
        <v>0</v>
      </c>
      <c r="R185" s="45">
        <f t="shared" si="10"/>
        <v>0</v>
      </c>
      <c r="S185" s="45">
        <f t="shared" si="11"/>
        <v>0</v>
      </c>
      <c r="T185" s="35"/>
    </row>
    <row r="186" spans="1:20" s="34" customFormat="1" ht="12.75" x14ac:dyDescent="0.2">
      <c r="A186" s="35">
        <v>167</v>
      </c>
      <c r="B186" s="36" t="s">
        <v>244</v>
      </c>
      <c r="C186" s="51" t="s">
        <v>245</v>
      </c>
      <c r="D186" s="35"/>
      <c r="E186" s="38" t="s">
        <v>60</v>
      </c>
      <c r="F186" s="39">
        <v>96589280</v>
      </c>
      <c r="G186" s="35"/>
      <c r="H186" s="35"/>
      <c r="I186" s="40">
        <v>0</v>
      </c>
      <c r="J186" s="41">
        <v>108000000</v>
      </c>
      <c r="K186" s="35"/>
      <c r="L186" s="40">
        <v>4301136.0000000009</v>
      </c>
      <c r="M186" s="35"/>
      <c r="N186" s="42">
        <f t="shared" si="8"/>
        <v>0</v>
      </c>
      <c r="O186" s="43"/>
      <c r="P186" s="35"/>
      <c r="Q186" s="44">
        <f t="shared" si="9"/>
        <v>0</v>
      </c>
      <c r="R186" s="45">
        <f t="shared" si="10"/>
        <v>0</v>
      </c>
      <c r="S186" s="45">
        <f t="shared" si="11"/>
        <v>0</v>
      </c>
      <c r="T186" s="35"/>
    </row>
    <row r="187" spans="1:20" s="34" customFormat="1" ht="12.75" x14ac:dyDescent="0.2">
      <c r="A187" s="35">
        <v>168</v>
      </c>
      <c r="B187" s="36" t="s">
        <v>246</v>
      </c>
      <c r="C187" s="51" t="s">
        <v>247</v>
      </c>
      <c r="D187" s="35"/>
      <c r="E187" s="38" t="s">
        <v>60</v>
      </c>
      <c r="F187" s="39">
        <v>105753530</v>
      </c>
      <c r="G187" s="35"/>
      <c r="H187" s="35"/>
      <c r="I187" s="40">
        <v>0</v>
      </c>
      <c r="J187" s="41">
        <v>108000000</v>
      </c>
      <c r="K187" s="35"/>
      <c r="L187" s="40">
        <v>4222071</v>
      </c>
      <c r="M187" s="35"/>
      <c r="N187" s="42">
        <f t="shared" si="8"/>
        <v>0</v>
      </c>
      <c r="O187" s="43"/>
      <c r="P187" s="35"/>
      <c r="Q187" s="44">
        <f t="shared" si="9"/>
        <v>0</v>
      </c>
      <c r="R187" s="45">
        <f t="shared" si="10"/>
        <v>0</v>
      </c>
      <c r="S187" s="45">
        <f t="shared" si="11"/>
        <v>0</v>
      </c>
      <c r="T187" s="35"/>
    </row>
    <row r="188" spans="1:20" s="34" customFormat="1" ht="12.75" x14ac:dyDescent="0.2">
      <c r="A188" s="35">
        <v>169</v>
      </c>
      <c r="B188" s="36" t="s">
        <v>248</v>
      </c>
      <c r="C188" s="37">
        <v>1800766620</v>
      </c>
      <c r="D188" s="35"/>
      <c r="E188" s="38" t="s">
        <v>60</v>
      </c>
      <c r="F188" s="39">
        <v>251712484</v>
      </c>
      <c r="G188" s="35"/>
      <c r="H188" s="35"/>
      <c r="I188" s="40">
        <f>2+2</f>
        <v>4</v>
      </c>
      <c r="J188" s="41">
        <v>280800000</v>
      </c>
      <c r="K188" s="35"/>
      <c r="L188" s="40">
        <v>10411911.719999999</v>
      </c>
      <c r="M188" s="35"/>
      <c r="N188" s="42">
        <f t="shared" si="8"/>
        <v>0</v>
      </c>
      <c r="O188" s="43"/>
      <c r="P188" s="35"/>
      <c r="Q188" s="44">
        <f t="shared" si="9"/>
        <v>0</v>
      </c>
      <c r="R188" s="45">
        <f t="shared" si="10"/>
        <v>0</v>
      </c>
      <c r="S188" s="45">
        <f t="shared" si="11"/>
        <v>0</v>
      </c>
      <c r="T188" s="35"/>
    </row>
    <row r="189" spans="1:20" s="34" customFormat="1" ht="12.75" x14ac:dyDescent="0.2">
      <c r="A189" s="35">
        <v>170</v>
      </c>
      <c r="B189" s="36" t="s">
        <v>249</v>
      </c>
      <c r="C189" s="37">
        <v>1800766645</v>
      </c>
      <c r="D189" s="35"/>
      <c r="E189" s="38" t="s">
        <v>60</v>
      </c>
      <c r="F189" s="39">
        <v>173006784</v>
      </c>
      <c r="G189" s="35"/>
      <c r="H189" s="35"/>
      <c r="I189" s="40">
        <v>0</v>
      </c>
      <c r="J189" s="41">
        <v>108000000</v>
      </c>
      <c r="K189" s="35"/>
      <c r="L189" s="40">
        <v>7260954.1199999992</v>
      </c>
      <c r="M189" s="35"/>
      <c r="N189" s="42">
        <f t="shared" si="8"/>
        <v>57745829.879999995</v>
      </c>
      <c r="O189" s="43">
        <v>865986.49399999995</v>
      </c>
      <c r="P189" s="35"/>
      <c r="Q189" s="44">
        <f t="shared" si="9"/>
        <v>2887291.4939999999</v>
      </c>
      <c r="R189" s="45">
        <f t="shared" si="10"/>
        <v>0</v>
      </c>
      <c r="S189" s="45">
        <f>IF(E189="X",Q189-O189,0)+1</f>
        <v>2021306</v>
      </c>
      <c r="T189" s="35"/>
    </row>
    <row r="190" spans="1:20" s="34" customFormat="1" ht="12.75" x14ac:dyDescent="0.2">
      <c r="A190" s="35">
        <v>171</v>
      </c>
      <c r="B190" s="36" t="s">
        <v>250</v>
      </c>
      <c r="C190" s="37">
        <v>1800766684</v>
      </c>
      <c r="D190" s="35"/>
      <c r="E190" s="38" t="s">
        <v>60</v>
      </c>
      <c r="F190" s="39">
        <v>155336625.79999998</v>
      </c>
      <c r="G190" s="35"/>
      <c r="H190" s="35"/>
      <c r="I190" s="40">
        <v>2</v>
      </c>
      <c r="J190" s="41">
        <v>194400000</v>
      </c>
      <c r="K190" s="35"/>
      <c r="L190" s="40">
        <v>6869483.459999999</v>
      </c>
      <c r="M190" s="35"/>
      <c r="N190" s="42">
        <f t="shared" si="8"/>
        <v>0</v>
      </c>
      <c r="O190" s="43"/>
      <c r="P190" s="35"/>
      <c r="Q190" s="44">
        <f t="shared" si="9"/>
        <v>0</v>
      </c>
      <c r="R190" s="45">
        <f t="shared" si="10"/>
        <v>0</v>
      </c>
      <c r="S190" s="45">
        <f t="shared" ref="S190:S228" si="12">IF(E190="X",Q190-O190,0)</f>
        <v>0</v>
      </c>
      <c r="T190" s="35"/>
    </row>
    <row r="191" spans="1:20" s="34" customFormat="1" ht="12.75" x14ac:dyDescent="0.2">
      <c r="A191" s="35">
        <v>172</v>
      </c>
      <c r="B191" s="36" t="s">
        <v>251</v>
      </c>
      <c r="C191" s="37">
        <v>1801024621</v>
      </c>
      <c r="D191" s="35"/>
      <c r="E191" s="38" t="s">
        <v>60</v>
      </c>
      <c r="F191" s="39">
        <v>118455740</v>
      </c>
      <c r="G191" s="35"/>
      <c r="H191" s="35"/>
      <c r="I191" s="40">
        <v>1</v>
      </c>
      <c r="J191" s="41">
        <v>151200000</v>
      </c>
      <c r="K191" s="35"/>
      <c r="L191" s="40">
        <v>4522518</v>
      </c>
      <c r="M191" s="35"/>
      <c r="N191" s="42">
        <f t="shared" si="8"/>
        <v>0</v>
      </c>
      <c r="O191" s="43"/>
      <c r="P191" s="35"/>
      <c r="Q191" s="44">
        <f t="shared" si="9"/>
        <v>0</v>
      </c>
      <c r="R191" s="45">
        <f t="shared" si="10"/>
        <v>0</v>
      </c>
      <c r="S191" s="45">
        <f t="shared" si="12"/>
        <v>0</v>
      </c>
      <c r="T191" s="35"/>
    </row>
    <row r="192" spans="1:20" s="34" customFormat="1" ht="12.75" x14ac:dyDescent="0.2">
      <c r="A192" s="35">
        <v>173</v>
      </c>
      <c r="B192" s="36" t="s">
        <v>252</v>
      </c>
      <c r="C192" s="37">
        <v>1800766733</v>
      </c>
      <c r="D192" s="35"/>
      <c r="E192" s="38" t="s">
        <v>60</v>
      </c>
      <c r="F192" s="39">
        <v>118455740</v>
      </c>
      <c r="G192" s="35"/>
      <c r="H192" s="35"/>
      <c r="I192" s="50">
        <v>2</v>
      </c>
      <c r="J192" s="41">
        <v>194400000</v>
      </c>
      <c r="K192" s="35"/>
      <c r="L192" s="40">
        <v>4522518</v>
      </c>
      <c r="M192" s="35"/>
      <c r="N192" s="42">
        <f t="shared" si="8"/>
        <v>0</v>
      </c>
      <c r="O192" s="43"/>
      <c r="P192" s="35"/>
      <c r="Q192" s="44">
        <f t="shared" si="9"/>
        <v>0</v>
      </c>
      <c r="R192" s="45">
        <f t="shared" si="10"/>
        <v>0</v>
      </c>
      <c r="S192" s="45">
        <f t="shared" si="12"/>
        <v>0</v>
      </c>
      <c r="T192" s="35"/>
    </row>
    <row r="193" spans="1:20" s="34" customFormat="1" ht="12.75" x14ac:dyDescent="0.2">
      <c r="A193" s="35">
        <v>174</v>
      </c>
      <c r="B193" s="36" t="s">
        <v>253</v>
      </c>
      <c r="C193" s="53">
        <v>8356941847</v>
      </c>
      <c r="D193" s="35"/>
      <c r="E193" s="38" t="s">
        <v>60</v>
      </c>
      <c r="F193" s="39">
        <v>114502760</v>
      </c>
      <c r="G193" s="35"/>
      <c r="H193" s="35"/>
      <c r="I193" s="40">
        <v>1</v>
      </c>
      <c r="J193" s="41">
        <v>151200000</v>
      </c>
      <c r="K193" s="35"/>
      <c r="L193" s="40">
        <v>3700242</v>
      </c>
      <c r="M193" s="35"/>
      <c r="N193" s="42">
        <f t="shared" si="8"/>
        <v>0</v>
      </c>
      <c r="O193" s="43"/>
      <c r="P193" s="35"/>
      <c r="Q193" s="44">
        <f t="shared" si="9"/>
        <v>0</v>
      </c>
      <c r="R193" s="45">
        <f t="shared" si="10"/>
        <v>0</v>
      </c>
      <c r="S193" s="45">
        <f t="shared" si="12"/>
        <v>0</v>
      </c>
      <c r="T193" s="35"/>
    </row>
    <row r="194" spans="1:20" s="34" customFormat="1" ht="12.75" x14ac:dyDescent="0.2">
      <c r="A194" s="35">
        <v>175</v>
      </c>
      <c r="B194" s="36" t="s">
        <v>254</v>
      </c>
      <c r="C194" s="53" t="s">
        <v>255</v>
      </c>
      <c r="D194" s="35"/>
      <c r="E194" s="38" t="s">
        <v>60</v>
      </c>
      <c r="F194" s="39">
        <v>100531930</v>
      </c>
      <c r="G194" s="35"/>
      <c r="H194" s="35"/>
      <c r="I194" s="40">
        <v>0</v>
      </c>
      <c r="J194" s="41">
        <v>108000000</v>
      </c>
      <c r="K194" s="35"/>
      <c r="L194" s="40">
        <v>3204400.5</v>
      </c>
      <c r="M194" s="35"/>
      <c r="N194" s="42">
        <f t="shared" si="8"/>
        <v>0</v>
      </c>
      <c r="O194" s="43"/>
      <c r="P194" s="35"/>
      <c r="Q194" s="44">
        <f t="shared" si="9"/>
        <v>0</v>
      </c>
      <c r="R194" s="45">
        <f t="shared" si="10"/>
        <v>0</v>
      </c>
      <c r="S194" s="45">
        <f t="shared" si="12"/>
        <v>0</v>
      </c>
      <c r="T194" s="35"/>
    </row>
    <row r="195" spans="1:20" s="34" customFormat="1" ht="12.75" x14ac:dyDescent="0.2">
      <c r="A195" s="35">
        <v>176</v>
      </c>
      <c r="B195" s="36" t="s">
        <v>256</v>
      </c>
      <c r="C195" s="54" t="s">
        <v>257</v>
      </c>
      <c r="D195" s="35"/>
      <c r="E195" s="38" t="s">
        <v>60</v>
      </c>
      <c r="F195" s="39">
        <v>68427784</v>
      </c>
      <c r="G195" s="35"/>
      <c r="H195" s="35"/>
      <c r="I195" s="40">
        <v>0</v>
      </c>
      <c r="J195" s="41">
        <v>108000000</v>
      </c>
      <c r="K195" s="35"/>
      <c r="L195" s="40">
        <v>3700242</v>
      </c>
      <c r="M195" s="35"/>
      <c r="N195" s="42">
        <f t="shared" si="8"/>
        <v>0</v>
      </c>
      <c r="O195" s="43"/>
      <c r="P195" s="35"/>
      <c r="Q195" s="44">
        <f t="shared" si="9"/>
        <v>0</v>
      </c>
      <c r="R195" s="45">
        <f t="shared" si="10"/>
        <v>0</v>
      </c>
      <c r="S195" s="45">
        <f t="shared" si="12"/>
        <v>0</v>
      </c>
      <c r="T195" s="35"/>
    </row>
    <row r="196" spans="1:20" s="34" customFormat="1" ht="12.75" x14ac:dyDescent="0.2">
      <c r="A196" s="35">
        <v>177</v>
      </c>
      <c r="B196" s="36" t="s">
        <v>258</v>
      </c>
      <c r="C196" s="37">
        <v>1800765546</v>
      </c>
      <c r="D196" s="35"/>
      <c r="E196" s="38" t="s">
        <v>60</v>
      </c>
      <c r="F196" s="39">
        <v>237889264</v>
      </c>
      <c r="G196" s="35"/>
      <c r="H196" s="35"/>
      <c r="I196" s="40">
        <f>1+1</f>
        <v>2</v>
      </c>
      <c r="J196" s="41">
        <v>194400000</v>
      </c>
      <c r="K196" s="35"/>
      <c r="L196" s="40">
        <v>9165985.9199999999</v>
      </c>
      <c r="M196" s="35"/>
      <c r="N196" s="42">
        <f t="shared" si="8"/>
        <v>34323278.080000013</v>
      </c>
      <c r="O196" s="43"/>
      <c r="P196" s="35"/>
      <c r="Q196" s="44">
        <f t="shared" si="9"/>
        <v>1716163.9040000006</v>
      </c>
      <c r="R196" s="45">
        <f t="shared" si="10"/>
        <v>0</v>
      </c>
      <c r="S196" s="45">
        <f t="shared" si="12"/>
        <v>1716163.9040000006</v>
      </c>
      <c r="T196" s="35"/>
    </row>
    <row r="197" spans="1:20" s="34" customFormat="1" ht="12.75" x14ac:dyDescent="0.2">
      <c r="A197" s="35">
        <v>178</v>
      </c>
      <c r="B197" s="36" t="s">
        <v>259</v>
      </c>
      <c r="C197" s="37">
        <v>1801025343</v>
      </c>
      <c r="D197" s="35"/>
      <c r="E197" s="38" t="s">
        <v>60</v>
      </c>
      <c r="F197" s="39">
        <v>183316928</v>
      </c>
      <c r="G197" s="35"/>
      <c r="H197" s="35"/>
      <c r="I197" s="40">
        <v>1</v>
      </c>
      <c r="J197" s="41">
        <v>151200000</v>
      </c>
      <c r="K197" s="35"/>
      <c r="L197" s="40">
        <v>7076001.2400000002</v>
      </c>
      <c r="M197" s="35"/>
      <c r="N197" s="42">
        <f t="shared" si="8"/>
        <v>25040926.75999999</v>
      </c>
      <c r="O197" s="43"/>
      <c r="P197" s="35"/>
      <c r="Q197" s="44">
        <f t="shared" si="9"/>
        <v>1252046.3379999995</v>
      </c>
      <c r="R197" s="45">
        <f t="shared" si="10"/>
        <v>0</v>
      </c>
      <c r="S197" s="45">
        <f t="shared" si="12"/>
        <v>1252046.3379999995</v>
      </c>
      <c r="T197" s="35"/>
    </row>
    <row r="198" spans="1:20" s="34" customFormat="1" ht="12.75" x14ac:dyDescent="0.2">
      <c r="A198" s="35">
        <v>179</v>
      </c>
      <c r="B198" s="36" t="s">
        <v>260</v>
      </c>
      <c r="C198" s="37">
        <v>1800765592</v>
      </c>
      <c r="D198" s="35"/>
      <c r="E198" s="38" t="s">
        <v>60</v>
      </c>
      <c r="F198" s="39">
        <v>161543652</v>
      </c>
      <c r="G198" s="35"/>
      <c r="H198" s="35"/>
      <c r="I198" s="40">
        <v>2</v>
      </c>
      <c r="J198" s="41">
        <v>194400000</v>
      </c>
      <c r="K198" s="35"/>
      <c r="L198" s="40">
        <v>5739644.6099999994</v>
      </c>
      <c r="M198" s="35"/>
      <c r="N198" s="42">
        <f t="shared" si="8"/>
        <v>0</v>
      </c>
      <c r="O198" s="43"/>
      <c r="P198" s="35"/>
      <c r="Q198" s="44">
        <f t="shared" si="9"/>
        <v>0</v>
      </c>
      <c r="R198" s="45">
        <f t="shared" si="10"/>
        <v>0</v>
      </c>
      <c r="S198" s="45">
        <f t="shared" si="12"/>
        <v>0</v>
      </c>
      <c r="T198" s="35"/>
    </row>
    <row r="199" spans="1:20" s="34" customFormat="1" ht="12.75" x14ac:dyDescent="0.2">
      <c r="A199" s="35">
        <v>180</v>
      </c>
      <c r="B199" s="36" t="s">
        <v>261</v>
      </c>
      <c r="C199" s="37">
        <v>1800680042</v>
      </c>
      <c r="D199" s="35"/>
      <c r="E199" s="38" t="s">
        <v>60</v>
      </c>
      <c r="F199" s="39">
        <v>186552600</v>
      </c>
      <c r="G199" s="35"/>
      <c r="H199" s="35"/>
      <c r="I199" s="40">
        <v>0</v>
      </c>
      <c r="J199" s="41">
        <v>108000000</v>
      </c>
      <c r="K199" s="35"/>
      <c r="L199" s="40">
        <v>5075973</v>
      </c>
      <c r="M199" s="35"/>
      <c r="N199" s="42">
        <f t="shared" si="8"/>
        <v>73476627</v>
      </c>
      <c r="O199" s="43"/>
      <c r="P199" s="35"/>
      <c r="Q199" s="44">
        <f t="shared" si="9"/>
        <v>4347662.6999999993</v>
      </c>
      <c r="R199" s="45">
        <f t="shared" si="10"/>
        <v>0</v>
      </c>
      <c r="S199" s="45">
        <f t="shared" si="12"/>
        <v>4347662.6999999993</v>
      </c>
      <c r="T199" s="35"/>
    </row>
    <row r="200" spans="1:20" s="34" customFormat="1" ht="12.75" x14ac:dyDescent="0.2">
      <c r="A200" s="35">
        <v>181</v>
      </c>
      <c r="B200" s="36" t="s">
        <v>262</v>
      </c>
      <c r="C200" s="37">
        <v>1800765641</v>
      </c>
      <c r="D200" s="35"/>
      <c r="E200" s="38" t="s">
        <v>60</v>
      </c>
      <c r="F200" s="39">
        <v>155081300</v>
      </c>
      <c r="G200" s="35"/>
      <c r="H200" s="35"/>
      <c r="I200" s="40">
        <v>2</v>
      </c>
      <c r="J200" s="41">
        <v>194400000</v>
      </c>
      <c r="K200" s="35"/>
      <c r="L200" s="40">
        <v>7236028.7999999989</v>
      </c>
      <c r="M200" s="35"/>
      <c r="N200" s="42">
        <f t="shared" si="8"/>
        <v>0</v>
      </c>
      <c r="O200" s="43"/>
      <c r="P200" s="35"/>
      <c r="Q200" s="44">
        <f t="shared" si="9"/>
        <v>0</v>
      </c>
      <c r="R200" s="45">
        <f t="shared" si="10"/>
        <v>0</v>
      </c>
      <c r="S200" s="45">
        <f t="shared" si="12"/>
        <v>0</v>
      </c>
      <c r="T200" s="35"/>
    </row>
    <row r="201" spans="1:20" s="34" customFormat="1" ht="12.75" x14ac:dyDescent="0.2">
      <c r="A201" s="35">
        <v>182</v>
      </c>
      <c r="B201" s="36" t="s">
        <v>263</v>
      </c>
      <c r="C201" s="37">
        <v>1800765708</v>
      </c>
      <c r="D201" s="35"/>
      <c r="E201" s="38" t="s">
        <v>60</v>
      </c>
      <c r="F201" s="39">
        <v>135367750</v>
      </c>
      <c r="G201" s="35"/>
      <c r="H201" s="35"/>
      <c r="I201" s="40">
        <v>2</v>
      </c>
      <c r="J201" s="41">
        <v>194400000</v>
      </c>
      <c r="K201" s="35"/>
      <c r="L201" s="40">
        <v>5792301.9000000004</v>
      </c>
      <c r="M201" s="35"/>
      <c r="N201" s="42">
        <f t="shared" si="8"/>
        <v>0</v>
      </c>
      <c r="O201" s="43"/>
      <c r="P201" s="35"/>
      <c r="Q201" s="44">
        <f t="shared" si="9"/>
        <v>0</v>
      </c>
      <c r="R201" s="45">
        <f t="shared" si="10"/>
        <v>0</v>
      </c>
      <c r="S201" s="45">
        <f t="shared" si="12"/>
        <v>0</v>
      </c>
      <c r="T201" s="35"/>
    </row>
    <row r="202" spans="1:20" s="34" customFormat="1" ht="12.75" x14ac:dyDescent="0.2">
      <c r="A202" s="35">
        <v>183</v>
      </c>
      <c r="B202" s="36" t="s">
        <v>264</v>
      </c>
      <c r="C202" s="37">
        <v>1800765761</v>
      </c>
      <c r="D202" s="35"/>
      <c r="E202" s="38" t="s">
        <v>60</v>
      </c>
      <c r="F202" s="39">
        <v>187814052</v>
      </c>
      <c r="G202" s="35"/>
      <c r="H202" s="35"/>
      <c r="I202" s="40">
        <v>1</v>
      </c>
      <c r="J202" s="41">
        <v>151200000</v>
      </c>
      <c r="K202" s="35"/>
      <c r="L202" s="40">
        <v>6373697.6099999994</v>
      </c>
      <c r="M202" s="35"/>
      <c r="N202" s="42">
        <f t="shared" si="8"/>
        <v>30240354.389999986</v>
      </c>
      <c r="O202" s="43">
        <v>13990.326500000061</v>
      </c>
      <c r="P202" s="35"/>
      <c r="Q202" s="44">
        <f t="shared" si="9"/>
        <v>1512017.7194999994</v>
      </c>
      <c r="R202" s="45">
        <f t="shared" si="10"/>
        <v>0</v>
      </c>
      <c r="S202" s="45">
        <f>IF(E202="X",Q202-O202,0)+1</f>
        <v>1498028.3929999995</v>
      </c>
      <c r="T202" s="35"/>
    </row>
    <row r="203" spans="1:20" s="34" customFormat="1" ht="12.75" x14ac:dyDescent="0.2">
      <c r="A203" s="35">
        <v>184</v>
      </c>
      <c r="B203" s="36" t="s">
        <v>265</v>
      </c>
      <c r="C203" s="37">
        <v>1800765828</v>
      </c>
      <c r="D203" s="35"/>
      <c r="E203" s="38" t="s">
        <v>60</v>
      </c>
      <c r="F203" s="39">
        <v>147996952</v>
      </c>
      <c r="G203" s="35"/>
      <c r="H203" s="35"/>
      <c r="I203" s="40">
        <f>4-1</f>
        <v>3</v>
      </c>
      <c r="J203" s="41">
        <v>237600000</v>
      </c>
      <c r="K203" s="35"/>
      <c r="L203" s="40">
        <v>6373697.6099999994</v>
      </c>
      <c r="M203" s="35"/>
      <c r="N203" s="42">
        <f t="shared" si="8"/>
        <v>0</v>
      </c>
      <c r="O203" s="43"/>
      <c r="P203" s="35"/>
      <c r="Q203" s="44">
        <f t="shared" si="9"/>
        <v>0</v>
      </c>
      <c r="R203" s="45">
        <f t="shared" si="10"/>
        <v>0</v>
      </c>
      <c r="S203" s="45">
        <f t="shared" si="12"/>
        <v>0</v>
      </c>
      <c r="T203" s="35"/>
    </row>
    <row r="204" spans="1:20" s="34" customFormat="1" ht="12.75" x14ac:dyDescent="0.2">
      <c r="A204" s="35">
        <v>185</v>
      </c>
      <c r="B204" s="36" t="s">
        <v>266</v>
      </c>
      <c r="C204" s="37">
        <v>1801025350</v>
      </c>
      <c r="D204" s="35"/>
      <c r="E204" s="38" t="s">
        <v>60</v>
      </c>
      <c r="F204" s="39">
        <v>174413972</v>
      </c>
      <c r="G204" s="35"/>
      <c r="H204" s="35"/>
      <c r="I204" s="40">
        <f>2-2</f>
        <v>0</v>
      </c>
      <c r="J204" s="41">
        <v>108000000</v>
      </c>
      <c r="K204" s="35"/>
      <c r="L204" s="40">
        <v>6256729.709999999</v>
      </c>
      <c r="M204" s="35"/>
      <c r="N204" s="42">
        <f t="shared" si="8"/>
        <v>60157242.290000007</v>
      </c>
      <c r="O204" s="43">
        <v>243262.11449999997</v>
      </c>
      <c r="P204" s="35"/>
      <c r="Q204" s="44">
        <f t="shared" si="9"/>
        <v>3015724.2290000003</v>
      </c>
      <c r="R204" s="45">
        <f t="shared" si="10"/>
        <v>0</v>
      </c>
      <c r="S204" s="45">
        <f t="shared" si="12"/>
        <v>2772462.1145000001</v>
      </c>
      <c r="T204" s="35"/>
    </row>
    <row r="205" spans="1:20" s="34" customFormat="1" ht="12.75" x14ac:dyDescent="0.2">
      <c r="A205" s="35">
        <v>186</v>
      </c>
      <c r="B205" s="36" t="s">
        <v>267</v>
      </c>
      <c r="C205" s="37">
        <v>1800765930</v>
      </c>
      <c r="D205" s="35"/>
      <c r="E205" s="38" t="s">
        <v>60</v>
      </c>
      <c r="F205" s="39">
        <v>140254604</v>
      </c>
      <c r="G205" s="35"/>
      <c r="H205" s="35"/>
      <c r="I205" s="40">
        <v>1</v>
      </c>
      <c r="J205" s="41">
        <v>151200000</v>
      </c>
      <c r="K205" s="35"/>
      <c r="L205" s="40">
        <v>6308438.2199999997</v>
      </c>
      <c r="M205" s="35"/>
      <c r="N205" s="42">
        <f>IF(F205-(J205+K205+L205)&gt;0,(F205-(J205+K205+L205)),0)</f>
        <v>0</v>
      </c>
      <c r="O205" s="43"/>
      <c r="P205" s="35"/>
      <c r="Q205" s="44">
        <f>IF((N205/12)&lt;=5000000,(N205/12)*5%*12,IF((N205/12)&lt;=10000000,((N205/12)*10%-250000)*12,IF((N205/12)&lt;=18000000,((N205/12)*15%-750000)*12,IF((N205/12)&lt;32000000,((N205/12)*20%-1650000)*12,IF((N205/12)&lt;=52000000,((N205/12)*25%-3250000)*12,IF((N205/12)&lt;=80000000,((N205/12)*30%-5850000)*12,((N205/12)*35%-9850000)*12))))))</f>
        <v>0</v>
      </c>
      <c r="R205" s="45">
        <f>IF(O205-Q205&lt;0,0,O205-Q205)</f>
        <v>0</v>
      </c>
      <c r="S205" s="45">
        <f>IF(E205="X",Q205-O205,0)</f>
        <v>0</v>
      </c>
      <c r="T205" s="35"/>
    </row>
    <row r="206" spans="1:20" s="34" customFormat="1" ht="12.75" x14ac:dyDescent="0.2">
      <c r="A206" s="35">
        <v>187</v>
      </c>
      <c r="B206" s="36" t="s">
        <v>268</v>
      </c>
      <c r="C206" s="37">
        <v>1800766028</v>
      </c>
      <c r="D206" s="35"/>
      <c r="E206" s="38" t="s">
        <v>60</v>
      </c>
      <c r="F206" s="39">
        <v>172685560</v>
      </c>
      <c r="G206" s="35"/>
      <c r="H206" s="35"/>
      <c r="I206" s="40">
        <v>2</v>
      </c>
      <c r="J206" s="41">
        <v>194400000</v>
      </c>
      <c r="K206" s="35"/>
      <c r="L206" s="40">
        <v>7514337.5999999996</v>
      </c>
      <c r="M206" s="35"/>
      <c r="N206" s="42">
        <f t="shared" si="8"/>
        <v>0</v>
      </c>
      <c r="O206" s="43"/>
      <c r="P206" s="35"/>
      <c r="Q206" s="44">
        <f t="shared" si="9"/>
        <v>0</v>
      </c>
      <c r="R206" s="45">
        <f t="shared" si="10"/>
        <v>0</v>
      </c>
      <c r="S206" s="45">
        <f t="shared" si="12"/>
        <v>0</v>
      </c>
      <c r="T206" s="35"/>
    </row>
    <row r="207" spans="1:20" s="34" customFormat="1" ht="12.75" x14ac:dyDescent="0.2">
      <c r="A207" s="35">
        <v>188</v>
      </c>
      <c r="B207" s="36" t="s">
        <v>269</v>
      </c>
      <c r="C207" s="37">
        <v>1800766067</v>
      </c>
      <c r="D207" s="35"/>
      <c r="E207" s="38" t="s">
        <v>60</v>
      </c>
      <c r="F207" s="39">
        <v>165671912</v>
      </c>
      <c r="G207" s="35"/>
      <c r="H207" s="35"/>
      <c r="I207" s="40">
        <v>0</v>
      </c>
      <c r="J207" s="41">
        <v>108000000</v>
      </c>
      <c r="K207" s="35"/>
      <c r="L207" s="40">
        <v>6429091.4099999992</v>
      </c>
      <c r="M207" s="35"/>
      <c r="N207" s="42">
        <f t="shared" si="8"/>
        <v>51242820.590000004</v>
      </c>
      <c r="O207" s="43">
        <v>365666.0294999996</v>
      </c>
      <c r="P207" s="35"/>
      <c r="Q207" s="44">
        <f t="shared" si="9"/>
        <v>2562141.0295000006</v>
      </c>
      <c r="R207" s="45">
        <f t="shared" si="10"/>
        <v>0</v>
      </c>
      <c r="S207" s="45">
        <f t="shared" si="12"/>
        <v>2196475.0000000009</v>
      </c>
      <c r="T207" s="35"/>
    </row>
    <row r="208" spans="1:20" s="34" customFormat="1" ht="12.75" x14ac:dyDescent="0.2">
      <c r="A208" s="35">
        <v>189</v>
      </c>
      <c r="B208" s="36" t="s">
        <v>270</v>
      </c>
      <c r="C208" s="37">
        <v>1800766109</v>
      </c>
      <c r="D208" s="35"/>
      <c r="E208" s="38" t="s">
        <v>60</v>
      </c>
      <c r="F208" s="39">
        <v>142470652</v>
      </c>
      <c r="G208" s="35"/>
      <c r="H208" s="35"/>
      <c r="I208" s="40">
        <f>2-2</f>
        <v>0</v>
      </c>
      <c r="J208" s="41">
        <v>108000000</v>
      </c>
      <c r="K208" s="35"/>
      <c r="L208" s="40">
        <v>5739644.6099999994</v>
      </c>
      <c r="M208" s="35"/>
      <c r="N208" s="42">
        <f t="shared" si="8"/>
        <v>28731007.390000001</v>
      </c>
      <c r="O208" s="43">
        <v>11101.784999999776</v>
      </c>
      <c r="P208" s="35"/>
      <c r="Q208" s="44">
        <f t="shared" si="9"/>
        <v>1436550.3695</v>
      </c>
      <c r="R208" s="45">
        <f t="shared" si="10"/>
        <v>0</v>
      </c>
      <c r="S208" s="45">
        <f>IF(E208="X",Q208-O208,0)-1</f>
        <v>1425447.5845000003</v>
      </c>
      <c r="T208" s="35"/>
    </row>
    <row r="209" spans="1:20" s="34" customFormat="1" ht="12.75" x14ac:dyDescent="0.2">
      <c r="A209" s="35">
        <v>190</v>
      </c>
      <c r="B209" s="36" t="s">
        <v>271</v>
      </c>
      <c r="C209" s="37">
        <v>1800766162</v>
      </c>
      <c r="D209" s="35"/>
      <c r="E209" s="38" t="s">
        <v>60</v>
      </c>
      <c r="F209" s="39">
        <v>169019912</v>
      </c>
      <c r="G209" s="35"/>
      <c r="H209" s="35"/>
      <c r="I209" s="50">
        <v>4</v>
      </c>
      <c r="J209" s="41">
        <v>280800000</v>
      </c>
      <c r="K209" s="35"/>
      <c r="L209" s="40">
        <v>6429091.4099999992</v>
      </c>
      <c r="M209" s="35"/>
      <c r="N209" s="42">
        <f t="shared" si="8"/>
        <v>0</v>
      </c>
      <c r="O209" s="43"/>
      <c r="P209" s="35"/>
      <c r="Q209" s="44">
        <f t="shared" si="9"/>
        <v>0</v>
      </c>
      <c r="R209" s="45">
        <f t="shared" si="10"/>
        <v>0</v>
      </c>
      <c r="S209" s="45">
        <f t="shared" si="12"/>
        <v>0</v>
      </c>
      <c r="T209" s="35"/>
    </row>
    <row r="210" spans="1:20" s="34" customFormat="1" ht="12.75" x14ac:dyDescent="0.2">
      <c r="A210" s="35">
        <v>191</v>
      </c>
      <c r="B210" s="46" t="s">
        <v>272</v>
      </c>
      <c r="C210" s="37">
        <v>1801025375</v>
      </c>
      <c r="D210" s="35"/>
      <c r="E210" s="38" t="s">
        <v>60</v>
      </c>
      <c r="F210" s="39">
        <v>155548552</v>
      </c>
      <c r="G210" s="35"/>
      <c r="H210" s="35"/>
      <c r="I210" s="40">
        <v>0</v>
      </c>
      <c r="J210" s="41">
        <v>108000000</v>
      </c>
      <c r="K210" s="35"/>
      <c r="L210" s="40">
        <v>5739644.6099999994</v>
      </c>
      <c r="M210" s="35"/>
      <c r="N210" s="42">
        <f t="shared" si="8"/>
        <v>41808907.390000001</v>
      </c>
      <c r="O210" s="43">
        <v>11101.784999999776</v>
      </c>
      <c r="P210" s="35"/>
      <c r="Q210" s="44">
        <f t="shared" si="9"/>
        <v>2090445.3695</v>
      </c>
      <c r="R210" s="45">
        <f t="shared" si="10"/>
        <v>0</v>
      </c>
      <c r="S210" s="45">
        <f>IF(E210="X",Q210-O210,0)-1</f>
        <v>2079342.5845000003</v>
      </c>
      <c r="T210" s="35"/>
    </row>
    <row r="211" spans="1:20" s="34" customFormat="1" ht="12.75" x14ac:dyDescent="0.2">
      <c r="A211" s="35">
        <v>192</v>
      </c>
      <c r="B211" s="36" t="s">
        <v>273</v>
      </c>
      <c r="C211" s="37">
        <v>1800766250</v>
      </c>
      <c r="D211" s="35"/>
      <c r="E211" s="38" t="s">
        <v>60</v>
      </c>
      <c r="F211" s="39">
        <v>167412612</v>
      </c>
      <c r="G211" s="35"/>
      <c r="H211" s="35"/>
      <c r="I211" s="40">
        <v>0</v>
      </c>
      <c r="J211" s="41">
        <v>108000000</v>
      </c>
      <c r="K211" s="35"/>
      <c r="L211" s="40">
        <v>6429091.4099999992</v>
      </c>
      <c r="M211" s="35"/>
      <c r="N211" s="42">
        <f t="shared" si="8"/>
        <v>52983520.590000004</v>
      </c>
      <c r="O211" s="43">
        <v>365666.0294999996</v>
      </c>
      <c r="P211" s="35"/>
      <c r="Q211" s="44">
        <f t="shared" si="9"/>
        <v>2649176.0295000002</v>
      </c>
      <c r="R211" s="45">
        <f t="shared" si="10"/>
        <v>0</v>
      </c>
      <c r="S211" s="45">
        <f t="shared" si="12"/>
        <v>2283510.0000000005</v>
      </c>
      <c r="T211" s="35"/>
    </row>
    <row r="212" spans="1:20" s="34" customFormat="1" ht="12.75" x14ac:dyDescent="0.2">
      <c r="A212" s="35">
        <v>193</v>
      </c>
      <c r="B212" s="36" t="s">
        <v>274</v>
      </c>
      <c r="C212" s="37">
        <v>1800766324</v>
      </c>
      <c r="D212" s="35"/>
      <c r="E212" s="38" t="s">
        <v>60</v>
      </c>
      <c r="F212" s="39">
        <v>219666672</v>
      </c>
      <c r="G212" s="35"/>
      <c r="H212" s="35"/>
      <c r="I212" s="40">
        <v>2</v>
      </c>
      <c r="J212" s="41">
        <v>194400000</v>
      </c>
      <c r="K212" s="35"/>
      <c r="L212" s="40">
        <v>6256729.709999999</v>
      </c>
      <c r="M212" s="35"/>
      <c r="N212" s="42">
        <f t="shared" si="8"/>
        <v>19009942.289999992</v>
      </c>
      <c r="O212" s="43"/>
      <c r="P212" s="35"/>
      <c r="Q212" s="44">
        <f t="shared" si="9"/>
        <v>950497.11449999968</v>
      </c>
      <c r="R212" s="45">
        <f t="shared" si="10"/>
        <v>0</v>
      </c>
      <c r="S212" s="45">
        <f t="shared" si="12"/>
        <v>950497.11449999968</v>
      </c>
      <c r="T212" s="35"/>
    </row>
    <row r="213" spans="1:20" s="34" customFormat="1" ht="12.75" x14ac:dyDescent="0.2">
      <c r="A213" s="35">
        <v>194</v>
      </c>
      <c r="B213" s="36" t="s">
        <v>275</v>
      </c>
      <c r="C213" s="37" t="s">
        <v>276</v>
      </c>
      <c r="D213" s="35"/>
      <c r="E213" s="38" t="s">
        <v>60</v>
      </c>
      <c r="F213" s="39">
        <v>312356786.80000001</v>
      </c>
      <c r="G213" s="35"/>
      <c r="H213" s="35"/>
      <c r="I213" s="40">
        <v>3</v>
      </c>
      <c r="J213" s="41">
        <v>237600000</v>
      </c>
      <c r="K213" s="35"/>
      <c r="L213" s="40">
        <v>10414331.109000001</v>
      </c>
      <c r="M213" s="35"/>
      <c r="N213" s="42">
        <f t="shared" ref="N213:N228" si="13">IF(F213-(J213+K213+L213)&gt;0,(F213-(J213+K213+L213)),0)</f>
        <v>64342455.691000015</v>
      </c>
      <c r="O213" s="43">
        <v>143916.20902500005</v>
      </c>
      <c r="P213" s="35"/>
      <c r="Q213" s="44">
        <f t="shared" ref="Q213:Q228" si="14">IF((N213/12)&lt;=5000000,(N213/12)*5%*12,IF((N213/12)&lt;=10000000,((N213/12)*10%-250000)*12,IF((N213/12)&lt;=18000000,((N213/12)*15%-750000)*12,IF((N213/12)&lt;32000000,((N213/12)*20%-1650000)*12,IF((N213/12)&lt;=52000000,((N213/12)*25%-3250000)*12,IF((N213/12)&lt;=80000000,((N213/12)*30%-5850000)*12,((N213/12)*35%-9850000)*12))))))</f>
        <v>3434245.5691000018</v>
      </c>
      <c r="R213" s="45">
        <f t="shared" ref="R213:R228" si="15">IF(O213-Q213&lt;0,0,O213-Q213)</f>
        <v>0</v>
      </c>
      <c r="S213" s="45">
        <f>IF(E213="X",Q213-O213,0)+1</f>
        <v>3290330.3600750016</v>
      </c>
      <c r="T213" s="35"/>
    </row>
    <row r="214" spans="1:20" s="34" customFormat="1" ht="12.75" x14ac:dyDescent="0.2">
      <c r="A214" s="35">
        <v>195</v>
      </c>
      <c r="B214" s="52" t="s">
        <v>277</v>
      </c>
      <c r="C214" s="37">
        <v>8307632099</v>
      </c>
      <c r="D214" s="35"/>
      <c r="E214" s="38" t="s">
        <v>60</v>
      </c>
      <c r="F214" s="39">
        <v>156069500</v>
      </c>
      <c r="G214" s="35"/>
      <c r="H214" s="35"/>
      <c r="I214" s="40">
        <v>0</v>
      </c>
      <c r="J214" s="41">
        <v>108000000</v>
      </c>
      <c r="K214" s="35"/>
      <c r="L214" s="40">
        <v>4743900</v>
      </c>
      <c r="M214" s="35"/>
      <c r="N214" s="42">
        <f t="shared" si="13"/>
        <v>43325600</v>
      </c>
      <c r="O214" s="43"/>
      <c r="P214" s="35"/>
      <c r="Q214" s="44">
        <f t="shared" si="14"/>
        <v>2166280</v>
      </c>
      <c r="R214" s="45">
        <f t="shared" si="15"/>
        <v>0</v>
      </c>
      <c r="S214" s="45">
        <f t="shared" si="12"/>
        <v>2166280</v>
      </c>
      <c r="T214" s="35"/>
    </row>
    <row r="215" spans="1:20" s="34" customFormat="1" ht="12.75" x14ac:dyDescent="0.2">
      <c r="A215" s="35">
        <v>196</v>
      </c>
      <c r="B215" s="36" t="s">
        <v>278</v>
      </c>
      <c r="C215" s="37">
        <v>1800765899</v>
      </c>
      <c r="D215" s="35"/>
      <c r="E215" s="38" t="s">
        <v>60</v>
      </c>
      <c r="F215" s="39">
        <v>119893698</v>
      </c>
      <c r="G215" s="35"/>
      <c r="H215" s="35"/>
      <c r="I215" s="40">
        <f>1+1+1</f>
        <v>3</v>
      </c>
      <c r="J215" s="41">
        <v>230400000</v>
      </c>
      <c r="K215" s="35"/>
      <c r="L215" s="40">
        <v>4274230.6199999992</v>
      </c>
      <c r="M215" s="35"/>
      <c r="N215" s="42">
        <f t="shared" si="13"/>
        <v>0</v>
      </c>
      <c r="O215" s="43"/>
      <c r="P215" s="35"/>
      <c r="Q215" s="44">
        <f t="shared" si="14"/>
        <v>0</v>
      </c>
      <c r="R215" s="45">
        <f t="shared" si="15"/>
        <v>0</v>
      </c>
      <c r="S215" s="45">
        <f t="shared" si="12"/>
        <v>0</v>
      </c>
      <c r="T215" s="35"/>
    </row>
    <row r="216" spans="1:20" s="34" customFormat="1" ht="12.75" x14ac:dyDescent="0.2">
      <c r="A216" s="35">
        <v>197</v>
      </c>
      <c r="B216" s="36" t="s">
        <v>279</v>
      </c>
      <c r="C216" s="37">
        <v>1800765962</v>
      </c>
      <c r="D216" s="35"/>
      <c r="E216" s="38" t="s">
        <v>60</v>
      </c>
      <c r="F216" s="39">
        <v>186326150</v>
      </c>
      <c r="G216" s="35"/>
      <c r="H216" s="35"/>
      <c r="I216" s="40">
        <v>2</v>
      </c>
      <c r="J216" s="41">
        <v>194400000</v>
      </c>
      <c r="K216" s="35"/>
      <c r="L216" s="40">
        <v>6488073.9000000004</v>
      </c>
      <c r="M216" s="35"/>
      <c r="N216" s="42">
        <f t="shared" si="13"/>
        <v>0</v>
      </c>
      <c r="O216" s="43"/>
      <c r="P216" s="35"/>
      <c r="Q216" s="44">
        <f t="shared" si="14"/>
        <v>0</v>
      </c>
      <c r="R216" s="45">
        <f t="shared" si="15"/>
        <v>0</v>
      </c>
      <c r="S216" s="45">
        <f t="shared" si="12"/>
        <v>0</v>
      </c>
      <c r="T216" s="35"/>
    </row>
    <row r="217" spans="1:20" s="34" customFormat="1" ht="12.75" x14ac:dyDescent="0.2">
      <c r="A217" s="35">
        <v>198</v>
      </c>
      <c r="B217" s="36" t="s">
        <v>280</v>
      </c>
      <c r="C217" s="37">
        <v>1800843554</v>
      </c>
      <c r="D217" s="35"/>
      <c r="E217" s="38" t="s">
        <v>60</v>
      </c>
      <c r="F217" s="39">
        <v>100308440</v>
      </c>
      <c r="G217" s="35"/>
      <c r="H217" s="35"/>
      <c r="I217" s="40">
        <v>0</v>
      </c>
      <c r="J217" s="41">
        <v>108000000</v>
      </c>
      <c r="K217" s="35"/>
      <c r="L217" s="40">
        <v>3889998</v>
      </c>
      <c r="M217" s="35"/>
      <c r="N217" s="42">
        <f t="shared" si="13"/>
        <v>0</v>
      </c>
      <c r="O217" s="43"/>
      <c r="P217" s="35"/>
      <c r="Q217" s="44">
        <f t="shared" si="14"/>
        <v>0</v>
      </c>
      <c r="R217" s="45">
        <f t="shared" si="15"/>
        <v>0</v>
      </c>
      <c r="S217" s="45">
        <f t="shared" si="12"/>
        <v>0</v>
      </c>
      <c r="T217" s="35"/>
    </row>
    <row r="218" spans="1:20" s="34" customFormat="1" ht="12.75" x14ac:dyDescent="0.2">
      <c r="A218" s="35">
        <v>199</v>
      </c>
      <c r="B218" s="36" t="s">
        <v>281</v>
      </c>
      <c r="C218" s="51" t="s">
        <v>282</v>
      </c>
      <c r="D218" s="35"/>
      <c r="E218" s="38" t="s">
        <v>60</v>
      </c>
      <c r="F218" s="39">
        <v>121756540</v>
      </c>
      <c r="G218" s="35"/>
      <c r="H218" s="35"/>
      <c r="I218" s="40">
        <v>1</v>
      </c>
      <c r="J218" s="41">
        <v>151200000</v>
      </c>
      <c r="K218" s="35"/>
      <c r="L218" s="40">
        <v>3889998</v>
      </c>
      <c r="M218" s="35"/>
      <c r="N218" s="42">
        <f t="shared" si="13"/>
        <v>0</v>
      </c>
      <c r="O218" s="43"/>
      <c r="P218" s="35"/>
      <c r="Q218" s="44">
        <f t="shared" si="14"/>
        <v>0</v>
      </c>
      <c r="R218" s="45">
        <f t="shared" si="15"/>
        <v>0</v>
      </c>
      <c r="S218" s="45">
        <f t="shared" si="12"/>
        <v>0</v>
      </c>
      <c r="T218" s="35"/>
    </row>
    <row r="219" spans="1:20" s="34" customFormat="1" ht="12.75" x14ac:dyDescent="0.2">
      <c r="A219" s="35">
        <v>200</v>
      </c>
      <c r="B219" s="36" t="s">
        <v>283</v>
      </c>
      <c r="C219" s="51" t="s">
        <v>284</v>
      </c>
      <c r="D219" s="35"/>
      <c r="E219" s="38" t="s">
        <v>60</v>
      </c>
      <c r="F219" s="39">
        <v>78756740</v>
      </c>
      <c r="G219" s="35"/>
      <c r="H219" s="35"/>
      <c r="I219" s="40">
        <v>0</v>
      </c>
      <c r="J219" s="41">
        <v>108000000</v>
      </c>
      <c r="K219" s="35"/>
      <c r="L219" s="40">
        <v>2712338.9999999995</v>
      </c>
      <c r="M219" s="35"/>
      <c r="N219" s="42">
        <f t="shared" si="13"/>
        <v>0</v>
      </c>
      <c r="O219" s="43"/>
      <c r="P219" s="35"/>
      <c r="Q219" s="44">
        <f t="shared" si="14"/>
        <v>0</v>
      </c>
      <c r="R219" s="45">
        <f t="shared" si="15"/>
        <v>0</v>
      </c>
      <c r="S219" s="45">
        <f t="shared" si="12"/>
        <v>0</v>
      </c>
      <c r="T219" s="35"/>
    </row>
    <row r="220" spans="1:20" s="34" customFormat="1" ht="12.75" x14ac:dyDescent="0.2">
      <c r="A220" s="35">
        <v>201</v>
      </c>
      <c r="B220" s="36" t="s">
        <v>285</v>
      </c>
      <c r="C220" s="53">
        <v>8356970580</v>
      </c>
      <c r="D220" s="35"/>
      <c r="E220" s="38" t="s">
        <v>60</v>
      </c>
      <c r="F220" s="39">
        <v>90367840</v>
      </c>
      <c r="G220" s="35"/>
      <c r="H220" s="35"/>
      <c r="I220" s="40">
        <v>0</v>
      </c>
      <c r="J220" s="41">
        <v>108000000</v>
      </c>
      <c r="K220" s="35"/>
      <c r="L220" s="40">
        <v>3257478</v>
      </c>
      <c r="M220" s="35"/>
      <c r="N220" s="42">
        <f t="shared" si="13"/>
        <v>0</v>
      </c>
      <c r="O220" s="43"/>
      <c r="P220" s="35"/>
      <c r="Q220" s="44">
        <f t="shared" si="14"/>
        <v>0</v>
      </c>
      <c r="R220" s="45">
        <f t="shared" si="15"/>
        <v>0</v>
      </c>
      <c r="S220" s="45">
        <f t="shared" si="12"/>
        <v>0</v>
      </c>
      <c r="T220" s="35"/>
    </row>
    <row r="221" spans="1:20" s="34" customFormat="1" ht="12.75" x14ac:dyDescent="0.2">
      <c r="A221" s="35">
        <v>202</v>
      </c>
      <c r="B221" s="36" t="s">
        <v>286</v>
      </c>
      <c r="C221" s="37">
        <v>8033700435</v>
      </c>
      <c r="D221" s="35"/>
      <c r="E221" s="38" t="s">
        <v>60</v>
      </c>
      <c r="F221" s="39">
        <v>188225900</v>
      </c>
      <c r="G221" s="35"/>
      <c r="H221" s="35"/>
      <c r="I221" s="40">
        <v>2</v>
      </c>
      <c r="J221" s="41">
        <v>194400000</v>
      </c>
      <c r="K221" s="35"/>
      <c r="L221" s="40">
        <v>5408046</v>
      </c>
      <c r="M221" s="35"/>
      <c r="N221" s="42">
        <f t="shared" si="13"/>
        <v>0</v>
      </c>
      <c r="O221" s="43"/>
      <c r="P221" s="35"/>
      <c r="Q221" s="44">
        <f t="shared" si="14"/>
        <v>0</v>
      </c>
      <c r="R221" s="45">
        <f t="shared" si="15"/>
        <v>0</v>
      </c>
      <c r="S221" s="45">
        <f t="shared" si="12"/>
        <v>0</v>
      </c>
      <c r="T221" s="35"/>
    </row>
    <row r="222" spans="1:20" s="34" customFormat="1" ht="12.75" x14ac:dyDescent="0.2">
      <c r="A222" s="35">
        <v>203</v>
      </c>
      <c r="B222" s="36" t="s">
        <v>287</v>
      </c>
      <c r="C222" s="58" t="s">
        <v>288</v>
      </c>
      <c r="D222" s="35"/>
      <c r="E222" s="38" t="s">
        <v>60</v>
      </c>
      <c r="F222" s="39">
        <v>118498330</v>
      </c>
      <c r="G222" s="35"/>
      <c r="H222" s="35"/>
      <c r="I222" s="40">
        <v>0</v>
      </c>
      <c r="J222" s="41">
        <v>108000000</v>
      </c>
      <c r="K222" s="35"/>
      <c r="L222" s="40">
        <v>4222071</v>
      </c>
      <c r="M222" s="35"/>
      <c r="N222" s="42">
        <f t="shared" si="13"/>
        <v>6276259</v>
      </c>
      <c r="O222" s="43"/>
      <c r="P222" s="35"/>
      <c r="Q222" s="44">
        <f t="shared" si="14"/>
        <v>313812.95</v>
      </c>
      <c r="R222" s="45">
        <f t="shared" si="15"/>
        <v>0</v>
      </c>
      <c r="S222" s="45">
        <f t="shared" si="12"/>
        <v>313812.95</v>
      </c>
      <c r="T222" s="35"/>
    </row>
    <row r="223" spans="1:20" s="34" customFormat="1" ht="12.75" x14ac:dyDescent="0.2">
      <c r="A223" s="35">
        <v>204</v>
      </c>
      <c r="B223" s="36" t="s">
        <v>289</v>
      </c>
      <c r="C223" s="53" t="s">
        <v>290</v>
      </c>
      <c r="D223" s="35"/>
      <c r="E223" s="38" t="s">
        <v>60</v>
      </c>
      <c r="F223" s="39">
        <v>171883459</v>
      </c>
      <c r="G223" s="35"/>
      <c r="H223" s="35"/>
      <c r="I223" s="40">
        <v>2</v>
      </c>
      <c r="J223" s="41">
        <v>194400000</v>
      </c>
      <c r="K223" s="35"/>
      <c r="L223" s="40">
        <v>5265729</v>
      </c>
      <c r="M223" s="35"/>
      <c r="N223" s="42">
        <f t="shared" si="13"/>
        <v>0</v>
      </c>
      <c r="O223" s="43"/>
      <c r="P223" s="35"/>
      <c r="Q223" s="44">
        <f t="shared" si="14"/>
        <v>0</v>
      </c>
      <c r="R223" s="45">
        <f t="shared" si="15"/>
        <v>0</v>
      </c>
      <c r="S223" s="45">
        <f t="shared" si="12"/>
        <v>0</v>
      </c>
      <c r="T223" s="35"/>
    </row>
    <row r="224" spans="1:20" s="34" customFormat="1" ht="12.75" x14ac:dyDescent="0.2">
      <c r="A224" s="35">
        <v>205</v>
      </c>
      <c r="B224" s="36" t="s">
        <v>291</v>
      </c>
      <c r="C224" s="53" t="s">
        <v>292</v>
      </c>
      <c r="D224" s="35"/>
      <c r="E224" s="38" t="s">
        <v>60</v>
      </c>
      <c r="F224" s="39">
        <v>94315758</v>
      </c>
      <c r="G224" s="35"/>
      <c r="H224" s="35"/>
      <c r="I224" s="40">
        <v>0</v>
      </c>
      <c r="J224" s="41">
        <v>108000000</v>
      </c>
      <c r="K224" s="35"/>
      <c r="L224" s="40">
        <v>3257478</v>
      </c>
      <c r="M224" s="35"/>
      <c r="N224" s="42">
        <f t="shared" si="13"/>
        <v>0</v>
      </c>
      <c r="O224" s="43"/>
      <c r="P224" s="35"/>
      <c r="Q224" s="44">
        <f t="shared" si="14"/>
        <v>0</v>
      </c>
      <c r="R224" s="45">
        <f t="shared" si="15"/>
        <v>0</v>
      </c>
      <c r="S224" s="45">
        <f t="shared" si="12"/>
        <v>0</v>
      </c>
      <c r="T224" s="35"/>
    </row>
    <row r="225" spans="1:21" s="34" customFormat="1" ht="12.75" x14ac:dyDescent="0.2">
      <c r="A225" s="35">
        <v>206</v>
      </c>
      <c r="B225" s="46" t="s">
        <v>293</v>
      </c>
      <c r="C225" s="54">
        <v>8436202400</v>
      </c>
      <c r="D225" s="35"/>
      <c r="E225" s="38" t="s">
        <v>60</v>
      </c>
      <c r="F225" s="39">
        <v>11652220</v>
      </c>
      <c r="G225" s="35"/>
      <c r="H225" s="35"/>
      <c r="I225" s="40">
        <v>0</v>
      </c>
      <c r="J225" s="41">
        <v>108000000</v>
      </c>
      <c r="K225" s="35"/>
      <c r="L225" s="40">
        <v>638820</v>
      </c>
      <c r="M225" s="35"/>
      <c r="N225" s="42">
        <f t="shared" si="13"/>
        <v>0</v>
      </c>
      <c r="O225" s="43"/>
      <c r="P225" s="35"/>
      <c r="Q225" s="44">
        <f t="shared" si="14"/>
        <v>0</v>
      </c>
      <c r="R225" s="45">
        <f t="shared" si="15"/>
        <v>0</v>
      </c>
      <c r="S225" s="45">
        <f t="shared" si="12"/>
        <v>0</v>
      </c>
      <c r="T225" s="35"/>
    </row>
    <row r="226" spans="1:21" s="34" customFormat="1" ht="12.75" x14ac:dyDescent="0.2">
      <c r="A226" s="35">
        <v>207</v>
      </c>
      <c r="B226" s="46" t="s">
        <v>294</v>
      </c>
      <c r="C226" s="54" t="s">
        <v>295</v>
      </c>
      <c r="D226" s="35"/>
      <c r="E226" s="38" t="s">
        <v>60</v>
      </c>
      <c r="F226" s="39">
        <v>11652220</v>
      </c>
      <c r="G226" s="35"/>
      <c r="H226" s="35"/>
      <c r="I226" s="40">
        <v>0</v>
      </c>
      <c r="J226" s="41">
        <v>108000000</v>
      </c>
      <c r="K226" s="35"/>
      <c r="L226" s="40">
        <v>638820</v>
      </c>
      <c r="M226" s="35"/>
      <c r="N226" s="42">
        <f t="shared" si="13"/>
        <v>0</v>
      </c>
      <c r="O226" s="43"/>
      <c r="P226" s="35"/>
      <c r="Q226" s="44">
        <f t="shared" si="14"/>
        <v>0</v>
      </c>
      <c r="R226" s="45">
        <f t="shared" si="15"/>
        <v>0</v>
      </c>
      <c r="S226" s="45">
        <f t="shared" si="12"/>
        <v>0</v>
      </c>
      <c r="T226" s="35"/>
    </row>
    <row r="227" spans="1:21" s="34" customFormat="1" ht="12.75" x14ac:dyDescent="0.2">
      <c r="A227" s="35">
        <v>208</v>
      </c>
      <c r="B227" s="46" t="s">
        <v>296</v>
      </c>
      <c r="C227" s="54" t="s">
        <v>297</v>
      </c>
      <c r="D227" s="35"/>
      <c r="E227" s="38" t="s">
        <v>60</v>
      </c>
      <c r="F227" s="39">
        <v>9836380</v>
      </c>
      <c r="G227" s="35"/>
      <c r="H227" s="35"/>
      <c r="I227" s="40">
        <v>0</v>
      </c>
      <c r="J227" s="41">
        <v>108000000</v>
      </c>
      <c r="K227" s="35"/>
      <c r="L227" s="40">
        <v>507780</v>
      </c>
      <c r="M227" s="35"/>
      <c r="N227" s="42">
        <f t="shared" si="13"/>
        <v>0</v>
      </c>
      <c r="O227" s="43"/>
      <c r="P227" s="35"/>
      <c r="Q227" s="44">
        <f t="shared" si="14"/>
        <v>0</v>
      </c>
      <c r="R227" s="45">
        <f t="shared" si="15"/>
        <v>0</v>
      </c>
      <c r="S227" s="45">
        <f t="shared" si="12"/>
        <v>0</v>
      </c>
      <c r="T227" s="35"/>
    </row>
    <row r="228" spans="1:21" s="34" customFormat="1" ht="12.75" x14ac:dyDescent="0.2">
      <c r="A228" s="35">
        <v>209</v>
      </c>
      <c r="B228" s="36" t="s">
        <v>298</v>
      </c>
      <c r="C228" s="37" t="s">
        <v>299</v>
      </c>
      <c r="D228" s="35"/>
      <c r="E228" s="38" t="s">
        <v>60</v>
      </c>
      <c r="F228" s="39">
        <v>32533400</v>
      </c>
      <c r="G228" s="35"/>
      <c r="H228" s="35"/>
      <c r="I228" s="40">
        <v>0</v>
      </c>
      <c r="J228" s="41">
        <v>108000000</v>
      </c>
      <c r="K228" s="35"/>
      <c r="L228" s="40">
        <v>2139696</v>
      </c>
      <c r="M228" s="35"/>
      <c r="N228" s="42">
        <f t="shared" si="13"/>
        <v>0</v>
      </c>
      <c r="O228" s="43"/>
      <c r="P228" s="35"/>
      <c r="Q228" s="44">
        <f t="shared" si="14"/>
        <v>0</v>
      </c>
      <c r="R228" s="45">
        <f t="shared" si="15"/>
        <v>0</v>
      </c>
      <c r="S228" s="45">
        <f t="shared" si="12"/>
        <v>0</v>
      </c>
      <c r="T228" s="59"/>
    </row>
    <row r="229" spans="1:21" s="34" customFormat="1" ht="12.75" x14ac:dyDescent="0.2">
      <c r="A229" s="60"/>
      <c r="B229" s="60"/>
      <c r="C229" s="61"/>
      <c r="D229" s="60"/>
      <c r="E229" s="61"/>
      <c r="F229" s="62">
        <f t="shared" ref="F229:S229" si="16">SUM(F20:F228)</f>
        <v>30494081509.48</v>
      </c>
      <c r="G229" s="62">
        <f t="shared" si="16"/>
        <v>0</v>
      </c>
      <c r="H229" s="62">
        <f t="shared" si="16"/>
        <v>0</v>
      </c>
      <c r="I229" s="62">
        <f t="shared" si="16"/>
        <v>218</v>
      </c>
      <c r="J229" s="62">
        <f t="shared" si="16"/>
        <v>31921200000</v>
      </c>
      <c r="K229" s="62">
        <f t="shared" si="16"/>
        <v>0</v>
      </c>
      <c r="L229" s="62">
        <f t="shared" si="16"/>
        <v>1152627336.1674001</v>
      </c>
      <c r="M229" s="62">
        <f t="shared" si="16"/>
        <v>0</v>
      </c>
      <c r="N229" s="62">
        <f t="shared" si="16"/>
        <v>3838533930.4625993</v>
      </c>
      <c r="O229" s="63">
        <f t="shared" si="16"/>
        <v>41454962.801024996</v>
      </c>
      <c r="P229" s="62">
        <f t="shared" si="16"/>
        <v>0</v>
      </c>
      <c r="Q229" s="64">
        <f t="shared" si="16"/>
        <v>285478902.5936799</v>
      </c>
      <c r="R229" s="62">
        <f t="shared" si="16"/>
        <v>45910.55</v>
      </c>
      <c r="S229" s="63">
        <f t="shared" si="16"/>
        <v>244069856.34265494</v>
      </c>
      <c r="T229" s="60"/>
      <c r="U229" s="65"/>
    </row>
    <row r="230" spans="1:21" s="34" customFormat="1" ht="12.75" x14ac:dyDescent="0.2">
      <c r="A230" s="66"/>
      <c r="B230" s="66"/>
      <c r="C230" s="67"/>
      <c r="D230" s="66"/>
      <c r="E230" s="67"/>
      <c r="F230" s="68"/>
      <c r="G230" s="68"/>
      <c r="H230" s="68"/>
      <c r="I230" s="68"/>
      <c r="J230" s="68"/>
      <c r="K230" s="68"/>
      <c r="L230" s="68"/>
      <c r="M230" s="68"/>
      <c r="N230" s="68"/>
      <c r="O230" s="69"/>
      <c r="P230" s="69"/>
      <c r="Q230" s="69"/>
      <c r="R230" s="69"/>
      <c r="S230" s="69"/>
      <c r="T230" s="66"/>
      <c r="U230" s="65"/>
    </row>
    <row r="232" spans="1:21" x14ac:dyDescent="0.25">
      <c r="C232"/>
      <c r="E232"/>
      <c r="F232" s="70"/>
      <c r="O232" s="151"/>
      <c r="P232" s="151"/>
      <c r="Q232" s="151"/>
      <c r="R232" s="151"/>
      <c r="S232" s="151"/>
    </row>
    <row r="233" spans="1:21" s="72" customFormat="1" ht="14.25" x14ac:dyDescent="0.25">
      <c r="A233" s="71"/>
      <c r="B233" s="75"/>
      <c r="C233" s="1"/>
      <c r="E233" s="73"/>
      <c r="F233" s="73"/>
      <c r="G233" s="73"/>
      <c r="H233" s="73"/>
      <c r="I233" s="153"/>
      <c r="J233" s="153"/>
      <c r="K233" s="153"/>
      <c r="L233" s="74"/>
      <c r="M233" s="74"/>
      <c r="N233" s="74"/>
      <c r="O233" s="152"/>
      <c r="P233" s="152"/>
      <c r="Q233" s="152"/>
      <c r="R233" s="152"/>
      <c r="S233" s="152"/>
      <c r="T233" s="76"/>
      <c r="U233" s="77"/>
    </row>
    <row r="234" spans="1:21" s="72" customFormat="1" ht="14.25" x14ac:dyDescent="0.25">
      <c r="A234" s="71"/>
      <c r="B234" s="75"/>
      <c r="C234" s="1"/>
      <c r="D234" s="78"/>
      <c r="E234" s="78"/>
      <c r="J234" s="79"/>
      <c r="K234" s="74"/>
      <c r="L234" s="74"/>
      <c r="M234" s="74"/>
      <c r="N234" s="74"/>
      <c r="O234" s="152"/>
      <c r="P234" s="152"/>
      <c r="Q234" s="152"/>
      <c r="R234" s="152"/>
      <c r="S234" s="152"/>
      <c r="T234" s="76"/>
    </row>
    <row r="235" spans="1:21" s="72" customFormat="1" ht="14.25" x14ac:dyDescent="0.25">
      <c r="A235" s="71"/>
      <c r="B235" s="75"/>
      <c r="C235" s="1"/>
      <c r="D235" s="78"/>
      <c r="E235" s="78"/>
      <c r="J235" s="79"/>
      <c r="K235" s="74"/>
      <c r="L235" s="74"/>
      <c r="M235" s="74"/>
      <c r="N235" s="74"/>
      <c r="O235" s="75"/>
      <c r="P235" s="75"/>
      <c r="Q235" s="75"/>
      <c r="R235" s="75"/>
      <c r="S235" s="75"/>
      <c r="T235" s="76"/>
      <c r="U235" s="80"/>
    </row>
    <row r="236" spans="1:21" s="72" customFormat="1" ht="14.25" x14ac:dyDescent="0.25">
      <c r="A236" s="71"/>
      <c r="B236" s="75"/>
      <c r="C236" s="1"/>
      <c r="D236" s="78"/>
      <c r="E236" s="78"/>
      <c r="J236" s="79"/>
      <c r="K236" s="74"/>
      <c r="L236" s="74"/>
      <c r="M236" s="74"/>
      <c r="N236" s="74"/>
      <c r="O236" s="75"/>
      <c r="P236" s="75"/>
      <c r="Q236" s="75"/>
      <c r="R236" s="75"/>
      <c r="S236" s="75"/>
      <c r="T236" s="76"/>
    </row>
    <row r="237" spans="1:21" s="72" customFormat="1" ht="14.25" x14ac:dyDescent="0.25">
      <c r="A237" s="71"/>
      <c r="B237" s="75"/>
      <c r="C237" s="1"/>
      <c r="E237" s="74"/>
      <c r="F237" s="74"/>
      <c r="G237" s="74"/>
      <c r="H237" s="74"/>
      <c r="I237" s="75"/>
      <c r="J237" s="75"/>
      <c r="K237" s="75"/>
      <c r="L237" s="74"/>
      <c r="M237" s="74"/>
      <c r="N237" s="74"/>
      <c r="O237" s="75"/>
      <c r="P237" s="75"/>
      <c r="Q237" s="75"/>
      <c r="R237" s="75"/>
      <c r="S237" s="75"/>
      <c r="T237" s="76"/>
    </row>
    <row r="238" spans="1:21" x14ac:dyDescent="0.25">
      <c r="C238"/>
      <c r="E238"/>
      <c r="F238" s="70"/>
      <c r="Q238" s="90"/>
      <c r="R238" s="91"/>
    </row>
    <row r="239" spans="1:21" s="92" customFormat="1" x14ac:dyDescent="0.25">
      <c r="A239" s="92" t="s">
        <v>300</v>
      </c>
      <c r="C239" s="93"/>
      <c r="F239" s="94"/>
      <c r="Q239" s="95"/>
    </row>
    <row r="240" spans="1:21" s="92" customFormat="1" x14ac:dyDescent="0.25">
      <c r="B240" s="92" t="s">
        <v>301</v>
      </c>
      <c r="F240" s="94"/>
      <c r="Q240" s="95"/>
    </row>
    <row r="241" spans="3:17" x14ac:dyDescent="0.25">
      <c r="C241"/>
      <c r="E241"/>
    </row>
    <row r="242" spans="3:17" x14ac:dyDescent="0.25">
      <c r="C242"/>
      <c r="E242"/>
    </row>
    <row r="243" spans="3:17" x14ac:dyDescent="0.25">
      <c r="C243"/>
      <c r="E243"/>
    </row>
    <row r="244" spans="3:17" x14ac:dyDescent="0.25">
      <c r="C244"/>
      <c r="E244"/>
    </row>
    <row r="245" spans="3:17" x14ac:dyDescent="0.25">
      <c r="C245"/>
      <c r="E245"/>
    </row>
    <row r="246" spans="3:17" x14ac:dyDescent="0.25">
      <c r="C246"/>
      <c r="E246"/>
    </row>
    <row r="247" spans="3:17" x14ac:dyDescent="0.25">
      <c r="C247"/>
      <c r="E247"/>
    </row>
    <row r="248" spans="3:17" x14ac:dyDescent="0.25">
      <c r="C248"/>
      <c r="E248"/>
    </row>
    <row r="249" spans="3:17" x14ac:dyDescent="0.25">
      <c r="C249"/>
      <c r="E249"/>
    </row>
    <row r="250" spans="3:17" x14ac:dyDescent="0.25">
      <c r="C250"/>
      <c r="E250"/>
    </row>
    <row r="251" spans="3:17" x14ac:dyDescent="0.25">
      <c r="C251"/>
      <c r="E251"/>
    </row>
    <row r="252" spans="3:17" x14ac:dyDescent="0.25">
      <c r="C252"/>
      <c r="E252"/>
    </row>
    <row r="253" spans="3:17" x14ac:dyDescent="0.25">
      <c r="C253"/>
      <c r="E253"/>
      <c r="Q253"/>
    </row>
    <row r="254" spans="3:17" x14ac:dyDescent="0.25">
      <c r="C254"/>
      <c r="E254"/>
      <c r="Q254"/>
    </row>
    <row r="255" spans="3:17" x14ac:dyDescent="0.25">
      <c r="C255"/>
      <c r="E255"/>
      <c r="Q255"/>
    </row>
    <row r="256" spans="3:17" x14ac:dyDescent="0.25">
      <c r="C256"/>
      <c r="E256"/>
      <c r="Q256"/>
    </row>
    <row r="257" spans="3:17" x14ac:dyDescent="0.25">
      <c r="C257"/>
      <c r="E257"/>
      <c r="Q257"/>
    </row>
    <row r="258" spans="3:17" x14ac:dyDescent="0.25">
      <c r="C258"/>
      <c r="E258"/>
      <c r="Q258"/>
    </row>
    <row r="259" spans="3:17" x14ac:dyDescent="0.25">
      <c r="C259"/>
      <c r="E259"/>
      <c r="Q259"/>
    </row>
    <row r="260" spans="3:17" x14ac:dyDescent="0.25">
      <c r="C260"/>
      <c r="E260"/>
      <c r="Q260"/>
    </row>
    <row r="261" spans="3:17" x14ac:dyDescent="0.25">
      <c r="C261"/>
      <c r="E261"/>
      <c r="Q261"/>
    </row>
    <row r="262" spans="3:17" x14ac:dyDescent="0.25">
      <c r="C262"/>
      <c r="E262"/>
      <c r="Q262"/>
    </row>
    <row r="263" spans="3:17" x14ac:dyDescent="0.25">
      <c r="C263"/>
      <c r="E263"/>
      <c r="Q263"/>
    </row>
    <row r="264" spans="3:17" x14ac:dyDescent="0.25">
      <c r="C264"/>
      <c r="E264"/>
      <c r="Q264"/>
    </row>
    <row r="265" spans="3:17" x14ac:dyDescent="0.25">
      <c r="C265"/>
      <c r="E265"/>
      <c r="Q265"/>
    </row>
    <row r="266" spans="3:17" x14ac:dyDescent="0.25">
      <c r="C266"/>
      <c r="E266"/>
      <c r="Q266"/>
    </row>
    <row r="267" spans="3:17" x14ac:dyDescent="0.25">
      <c r="C267"/>
      <c r="E267"/>
      <c r="Q267"/>
    </row>
    <row r="268" spans="3:17" x14ac:dyDescent="0.25">
      <c r="C268"/>
      <c r="E268"/>
      <c r="Q268"/>
    </row>
    <row r="269" spans="3:17" x14ac:dyDescent="0.25">
      <c r="C269"/>
      <c r="E269"/>
      <c r="Q269"/>
    </row>
    <row r="270" spans="3:17" x14ac:dyDescent="0.25">
      <c r="C270"/>
      <c r="E270"/>
      <c r="Q270"/>
    </row>
    <row r="271" spans="3:17" x14ac:dyDescent="0.25">
      <c r="C271"/>
      <c r="E271"/>
      <c r="Q271"/>
    </row>
    <row r="272" spans="3:17" x14ac:dyDescent="0.25">
      <c r="C272"/>
      <c r="E272"/>
      <c r="Q272"/>
    </row>
    <row r="273" spans="3:17" x14ac:dyDescent="0.25">
      <c r="C273"/>
      <c r="E273"/>
      <c r="Q273"/>
    </row>
    <row r="274" spans="3:17" x14ac:dyDescent="0.25">
      <c r="C274"/>
      <c r="E274"/>
      <c r="Q274"/>
    </row>
    <row r="275" spans="3:17" x14ac:dyDescent="0.25">
      <c r="C275"/>
      <c r="E275"/>
      <c r="Q275"/>
    </row>
    <row r="276" spans="3:17" x14ac:dyDescent="0.25">
      <c r="C276"/>
      <c r="E276"/>
      <c r="Q276"/>
    </row>
    <row r="277" spans="3:17" x14ac:dyDescent="0.25">
      <c r="C277"/>
      <c r="E277"/>
      <c r="Q277"/>
    </row>
    <row r="278" spans="3:17" x14ac:dyDescent="0.25">
      <c r="C278"/>
      <c r="E278"/>
      <c r="Q278"/>
    </row>
    <row r="279" spans="3:17" x14ac:dyDescent="0.25">
      <c r="C279"/>
      <c r="E279"/>
      <c r="Q279"/>
    </row>
    <row r="280" spans="3:17" x14ac:dyDescent="0.25">
      <c r="C280"/>
      <c r="E280"/>
      <c r="Q280"/>
    </row>
    <row r="281" spans="3:17" x14ac:dyDescent="0.25">
      <c r="C281"/>
      <c r="E281"/>
      <c r="Q281"/>
    </row>
    <row r="282" spans="3:17" x14ac:dyDescent="0.25">
      <c r="C282"/>
      <c r="E282"/>
      <c r="Q282"/>
    </row>
    <row r="283" spans="3:17" x14ac:dyDescent="0.25">
      <c r="C283"/>
      <c r="E283"/>
      <c r="Q283"/>
    </row>
    <row r="284" spans="3:17" x14ac:dyDescent="0.25">
      <c r="C284"/>
      <c r="E284"/>
      <c r="Q284"/>
    </row>
    <row r="285" spans="3:17" x14ac:dyDescent="0.25">
      <c r="C285"/>
      <c r="E285"/>
      <c r="Q285"/>
    </row>
    <row r="286" spans="3:17" x14ac:dyDescent="0.25">
      <c r="C286"/>
      <c r="E286"/>
      <c r="Q286"/>
    </row>
    <row r="289" spans="3:17" x14ac:dyDescent="0.25">
      <c r="C289"/>
      <c r="E289"/>
      <c r="Q289"/>
    </row>
  </sheetData>
  <mergeCells count="28">
    <mergeCell ref="O232:S232"/>
    <mergeCell ref="O233:S233"/>
    <mergeCell ref="I233:K233"/>
    <mergeCell ref="O234:S234"/>
    <mergeCell ref="T16:T18"/>
    <mergeCell ref="F17:F18"/>
    <mergeCell ref="G17:H17"/>
    <mergeCell ref="I17:I18"/>
    <mergeCell ref="J17:J18"/>
    <mergeCell ref="K17:K18"/>
    <mergeCell ref="L17:L18"/>
    <mergeCell ref="M17:M18"/>
    <mergeCell ref="F16:H16"/>
    <mergeCell ref="I16:M16"/>
    <mergeCell ref="N16:N18"/>
    <mergeCell ref="O16:O18"/>
    <mergeCell ref="P16:P18"/>
    <mergeCell ref="Q16:S17"/>
    <mergeCell ref="A1:P1"/>
    <mergeCell ref="A3:T3"/>
    <mergeCell ref="A4:T4"/>
    <mergeCell ref="A5:T5"/>
    <mergeCell ref="E8:F8"/>
    <mergeCell ref="A16:A18"/>
    <mergeCell ref="B16:B18"/>
    <mergeCell ref="C16:C18"/>
    <mergeCell ref="D16:D18"/>
    <mergeCell ref="E16:E1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0"/>
  <sheetViews>
    <sheetView tabSelected="1" topLeftCell="A5" workbookViewId="0">
      <selection activeCell="C21" sqref="C21"/>
    </sheetView>
  </sheetViews>
  <sheetFormatPr defaultRowHeight="15" x14ac:dyDescent="0.25"/>
  <cols>
    <col min="1" max="1" width="4.85546875" customWidth="1"/>
    <col min="2" max="2" width="27.85546875" customWidth="1"/>
    <col min="3" max="3" width="16.140625" style="96" customWidth="1"/>
    <col min="4" max="4" width="9.140625" hidden="1" customWidth="1"/>
    <col min="5" max="5" width="8" style="96" customWidth="1"/>
    <col min="6" max="6" width="16.7109375" customWidth="1"/>
    <col min="7" max="8" width="9.140625" hidden="1" customWidth="1"/>
    <col min="9" max="9" width="8" customWidth="1"/>
    <col min="10" max="10" width="16.42578125" customWidth="1"/>
    <col min="11" max="11" width="4" hidden="1" customWidth="1"/>
    <col min="12" max="12" width="15.140625" customWidth="1"/>
    <col min="13" max="13" width="9.140625" hidden="1" customWidth="1"/>
    <col min="14" max="14" width="14.5703125" customWidth="1"/>
    <col min="15" max="15" width="12.42578125" customWidth="1"/>
    <col min="16" max="16" width="9.140625" hidden="1" customWidth="1"/>
    <col min="17" max="17" width="11.7109375" hidden="1" customWidth="1"/>
    <col min="18" max="18" width="9.140625" hidden="1" customWidth="1"/>
    <col min="19" max="19" width="8.140625" hidden="1" customWidth="1"/>
    <col min="20" max="20" width="9.5703125" customWidth="1"/>
  </cols>
  <sheetData>
    <row r="1" spans="1:20" s="2" customFormat="1" ht="15.9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8"/>
      <c r="O1" s="1" t="s">
        <v>0</v>
      </c>
      <c r="P1" s="1"/>
      <c r="Q1" s="99"/>
      <c r="S1" s="100"/>
      <c r="T1" s="3"/>
    </row>
    <row r="2" spans="1:20" s="2" customFormat="1" ht="15.95" customHeight="1" x14ac:dyDescent="0.25">
      <c r="A2" s="1"/>
      <c r="B2" s="1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99"/>
      <c r="S2" s="3"/>
      <c r="T2" s="3"/>
    </row>
    <row r="3" spans="1:20" s="101" customFormat="1" ht="15.95" customHeight="1" x14ac:dyDescent="0.25">
      <c r="A3" s="148" t="s">
        <v>303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97"/>
      <c r="R3" s="97"/>
      <c r="S3" s="97"/>
      <c r="T3" s="97"/>
    </row>
    <row r="4" spans="1:20" s="101" customFormat="1" ht="15.95" customHeight="1" x14ac:dyDescent="0.25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97"/>
      <c r="R4" s="97"/>
      <c r="S4" s="97"/>
      <c r="T4" s="97"/>
    </row>
    <row r="5" spans="1:20" s="101" customFormat="1" ht="15.9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97"/>
      <c r="R5" s="97"/>
      <c r="S5" s="97"/>
      <c r="T5" s="97"/>
    </row>
    <row r="6" spans="1:20" s="2" customFormat="1" ht="15.95" customHeight="1" x14ac:dyDescent="0.25">
      <c r="A6" s="1"/>
      <c r="B6" s="1"/>
      <c r="C6" s="1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99"/>
      <c r="S6" s="3"/>
      <c r="T6" s="3"/>
    </row>
    <row r="7" spans="1:20" s="2" customFormat="1" ht="15.95" customHeight="1" x14ac:dyDescent="0.25">
      <c r="A7" s="1"/>
      <c r="B7" s="1"/>
      <c r="C7" s="1"/>
      <c r="D7" s="4" t="s">
        <v>4</v>
      </c>
      <c r="E7" s="150" t="s">
        <v>5</v>
      </c>
      <c r="F7" s="150"/>
      <c r="G7" s="1"/>
      <c r="H7" s="1"/>
      <c r="I7" s="1"/>
      <c r="J7" s="1"/>
      <c r="K7" s="1"/>
      <c r="L7" s="1"/>
      <c r="M7" s="1"/>
      <c r="N7" s="1"/>
      <c r="O7" s="1"/>
      <c r="P7" s="1"/>
      <c r="Q7" s="99"/>
      <c r="S7" s="3"/>
      <c r="T7" s="3"/>
    </row>
    <row r="8" spans="1:20" s="2" customFormat="1" ht="15.95" customHeight="1" x14ac:dyDescent="0.25">
      <c r="A8" s="4" t="s">
        <v>6</v>
      </c>
      <c r="B8" s="6" t="s">
        <v>7</v>
      </c>
      <c r="C8" s="1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9"/>
      <c r="S8" s="3"/>
      <c r="T8" s="3"/>
    </row>
    <row r="9" spans="1:20" s="2" customFormat="1" ht="15.95" customHeight="1" x14ac:dyDescent="0.25">
      <c r="A9" s="4" t="s">
        <v>8</v>
      </c>
      <c r="B9" s="6" t="s">
        <v>9</v>
      </c>
      <c r="C9" s="1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99"/>
      <c r="S9" s="3"/>
      <c r="T9" s="3"/>
    </row>
    <row r="10" spans="1:20" s="2" customFormat="1" ht="15.95" customHeight="1" x14ac:dyDescent="0.25">
      <c r="A10" s="4" t="s">
        <v>10</v>
      </c>
      <c r="B10" s="6" t="s">
        <v>11</v>
      </c>
      <c r="C10" s="1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99"/>
      <c r="S10" s="3"/>
      <c r="T10" s="3"/>
    </row>
    <row r="11" spans="1:20" s="2" customFormat="1" ht="20.25" customHeight="1" x14ac:dyDescent="0.25">
      <c r="A11" s="4" t="s">
        <v>12</v>
      </c>
      <c r="B11" s="6" t="s">
        <v>9</v>
      </c>
      <c r="C11" s="1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99"/>
      <c r="S11" s="3"/>
      <c r="T11" s="3"/>
    </row>
    <row r="12" spans="1:20" s="2" customFormat="1" ht="15.95" customHeight="1" x14ac:dyDescent="0.25">
      <c r="A12" s="1"/>
      <c r="B12" s="1"/>
      <c r="C12" s="1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9"/>
      <c r="S12" s="3"/>
      <c r="T12" s="3"/>
    </row>
    <row r="13" spans="1:20" s="106" customFormat="1" ht="16.5" x14ac:dyDescent="0.25">
      <c r="A13" s="102" t="s">
        <v>304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R13" s="104"/>
      <c r="S13" s="105"/>
      <c r="T13" s="105"/>
    </row>
    <row r="14" spans="1:20" s="18" customFormat="1" ht="15.75" thickBot="1" x14ac:dyDescent="0.3">
      <c r="A14" s="11"/>
      <c r="B14" s="12"/>
      <c r="C14" s="13"/>
      <c r="D14" s="14"/>
      <c r="E14" s="13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7"/>
    </row>
    <row r="15" spans="1:20" s="12" customFormat="1" ht="15.75" thickBot="1" x14ac:dyDescent="0.3">
      <c r="A15" s="154" t="s">
        <v>13</v>
      </c>
      <c r="B15" s="165" t="s">
        <v>14</v>
      </c>
      <c r="C15" s="154" t="s">
        <v>15</v>
      </c>
      <c r="D15" s="155" t="s">
        <v>16</v>
      </c>
      <c r="E15" s="155" t="s">
        <v>17</v>
      </c>
      <c r="F15" s="166" t="s">
        <v>18</v>
      </c>
      <c r="G15" s="167"/>
      <c r="H15" s="167"/>
      <c r="I15" s="166" t="s">
        <v>19</v>
      </c>
      <c r="J15" s="167"/>
      <c r="K15" s="167"/>
      <c r="L15" s="167"/>
      <c r="M15" s="168"/>
      <c r="N15" s="154" t="s">
        <v>20</v>
      </c>
      <c r="O15" s="155" t="s">
        <v>21</v>
      </c>
      <c r="P15" s="155" t="s">
        <v>22</v>
      </c>
      <c r="Q15" s="158" t="s">
        <v>23</v>
      </c>
      <c r="R15" s="159"/>
      <c r="S15" s="160"/>
      <c r="T15" s="154" t="s">
        <v>24</v>
      </c>
    </row>
    <row r="16" spans="1:20" s="12" customFormat="1" ht="15.75" thickBot="1" x14ac:dyDescent="0.3">
      <c r="A16" s="154"/>
      <c r="B16" s="154"/>
      <c r="C16" s="154"/>
      <c r="D16" s="157"/>
      <c r="E16" s="157"/>
      <c r="F16" s="155" t="s">
        <v>25</v>
      </c>
      <c r="G16" s="158" t="s">
        <v>26</v>
      </c>
      <c r="H16" s="164"/>
      <c r="I16" s="155" t="s">
        <v>27</v>
      </c>
      <c r="J16" s="155" t="s">
        <v>28</v>
      </c>
      <c r="K16" s="154" t="s">
        <v>29</v>
      </c>
      <c r="L16" s="154" t="s">
        <v>30</v>
      </c>
      <c r="M16" s="155" t="s">
        <v>31</v>
      </c>
      <c r="N16" s="154"/>
      <c r="O16" s="157"/>
      <c r="P16" s="157"/>
      <c r="Q16" s="161"/>
      <c r="R16" s="162"/>
      <c r="S16" s="163"/>
      <c r="T16" s="154"/>
    </row>
    <row r="17" spans="1:22" s="12" customFormat="1" ht="37.5" customHeight="1" thickBot="1" x14ac:dyDescent="0.3">
      <c r="A17" s="154"/>
      <c r="B17" s="154"/>
      <c r="C17" s="154"/>
      <c r="D17" s="156"/>
      <c r="E17" s="156"/>
      <c r="F17" s="156"/>
      <c r="G17" s="108" t="s">
        <v>32</v>
      </c>
      <c r="H17" s="108" t="s">
        <v>33</v>
      </c>
      <c r="I17" s="156"/>
      <c r="J17" s="156"/>
      <c r="K17" s="154"/>
      <c r="L17" s="154"/>
      <c r="M17" s="156"/>
      <c r="N17" s="154"/>
      <c r="O17" s="156"/>
      <c r="P17" s="156"/>
      <c r="Q17" s="109" t="s">
        <v>34</v>
      </c>
      <c r="R17" s="108" t="s">
        <v>35</v>
      </c>
      <c r="S17" s="108" t="s">
        <v>36</v>
      </c>
      <c r="T17" s="154"/>
      <c r="U17" s="20"/>
      <c r="V17" s="21"/>
    </row>
    <row r="18" spans="1:22" s="13" customFormat="1" x14ac:dyDescent="0.25">
      <c r="A18" s="110" t="s">
        <v>39</v>
      </c>
      <c r="B18" s="110" t="s">
        <v>40</v>
      </c>
      <c r="C18" s="110" t="s">
        <v>41</v>
      </c>
      <c r="D18" s="110" t="s">
        <v>42</v>
      </c>
      <c r="E18" s="110" t="s">
        <v>43</v>
      </c>
      <c r="F18" s="110" t="s">
        <v>44</v>
      </c>
      <c r="G18" s="110" t="s">
        <v>45</v>
      </c>
      <c r="H18" s="110" t="s">
        <v>46</v>
      </c>
      <c r="I18" s="110" t="s">
        <v>47</v>
      </c>
      <c r="J18" s="110" t="s">
        <v>48</v>
      </c>
      <c r="K18" s="110" t="s">
        <v>49</v>
      </c>
      <c r="L18" s="110" t="s">
        <v>50</v>
      </c>
      <c r="M18" s="110" t="s">
        <v>51</v>
      </c>
      <c r="N18" s="110" t="s">
        <v>52</v>
      </c>
      <c r="O18" s="111" t="s">
        <v>53</v>
      </c>
      <c r="P18" s="112" t="s">
        <v>54</v>
      </c>
      <c r="Q18" s="113" t="s">
        <v>55</v>
      </c>
      <c r="R18" s="114" t="s">
        <v>56</v>
      </c>
      <c r="S18" s="114" t="s">
        <v>57</v>
      </c>
      <c r="T18" s="114" t="s">
        <v>58</v>
      </c>
    </row>
    <row r="19" spans="1:22" s="34" customFormat="1" ht="24.95" customHeight="1" x14ac:dyDescent="0.2">
      <c r="A19" s="115">
        <v>1</v>
      </c>
      <c r="B19" s="116" t="s">
        <v>305</v>
      </c>
      <c r="C19" s="117">
        <v>1800765320</v>
      </c>
      <c r="D19" s="115"/>
      <c r="E19" s="118"/>
      <c r="F19" s="119">
        <v>86254000</v>
      </c>
      <c r="G19" s="115"/>
      <c r="H19" s="115"/>
      <c r="I19" s="120">
        <f>2-1</f>
        <v>1</v>
      </c>
      <c r="J19" s="121">
        <v>151200000</v>
      </c>
      <c r="K19" s="115"/>
      <c r="L19" s="120">
        <v>0</v>
      </c>
      <c r="M19" s="115"/>
      <c r="N19" s="122">
        <f t="shared" ref="N19:N82" si="0">IF(F19-(J19+K19+L19)&gt;0,(F19-(J19+K19+L19)),0)</f>
        <v>0</v>
      </c>
      <c r="O19" s="123"/>
      <c r="P19" s="115"/>
      <c r="Q19" s="124">
        <f t="shared" ref="Q19:Q82" si="1">IF((N19/12)&lt;=5000000,(N19/12)*5%*12,IF((N19/12)&lt;=10000000,((N19/12)*10%-250000)*12,IF((N19/12)&lt;=18000000,((N19/12)*15%-750000)*12,IF((N19/12)&lt;32000000,((N19/12)*20%-1650000)*12,IF((N19/12)&lt;=52000000,((N19/12)*25%-3250000)*12,IF((N19/12)&lt;=80000000,((N19/12)*30%-5850000)*12,((N19/12)*35%-9850000)*12))))))</f>
        <v>0</v>
      </c>
      <c r="R19" s="125">
        <f t="shared" ref="R19:R82" si="2">IF(O19-Q19&lt;0,0,O19-Q19)</f>
        <v>0</v>
      </c>
      <c r="S19" s="125">
        <f t="shared" ref="S19:S82" si="3">IF(E19="X",Q19-O19,0)</f>
        <v>0</v>
      </c>
      <c r="T19" s="115"/>
    </row>
    <row r="20" spans="1:22" s="34" customFormat="1" ht="24.95" customHeight="1" x14ac:dyDescent="0.2">
      <c r="A20" s="35">
        <v>2</v>
      </c>
      <c r="B20" s="36" t="s">
        <v>306</v>
      </c>
      <c r="C20" s="37">
        <v>1801024445</v>
      </c>
      <c r="D20" s="35"/>
      <c r="E20" s="38"/>
      <c r="F20" s="39">
        <v>371878010</v>
      </c>
      <c r="G20" s="35"/>
      <c r="H20" s="35"/>
      <c r="I20" s="40">
        <v>4</v>
      </c>
      <c r="J20" s="41">
        <v>280800000</v>
      </c>
      <c r="K20" s="35"/>
      <c r="L20" s="40">
        <v>13031493.300000001</v>
      </c>
      <c r="M20" s="35"/>
      <c r="N20" s="42">
        <f t="shared" si="0"/>
        <v>78046516.699999988</v>
      </c>
      <c r="O20" s="43"/>
      <c r="P20" s="35"/>
      <c r="Q20" s="126">
        <f t="shared" si="1"/>
        <v>4804651.67</v>
      </c>
      <c r="R20" s="45">
        <f t="shared" si="2"/>
        <v>0</v>
      </c>
      <c r="S20" s="45">
        <f t="shared" si="3"/>
        <v>0</v>
      </c>
      <c r="T20" s="35"/>
    </row>
    <row r="21" spans="1:22" s="34" customFormat="1" ht="24.95" customHeight="1" x14ac:dyDescent="0.2">
      <c r="A21" s="35">
        <v>3</v>
      </c>
      <c r="B21" s="36" t="s">
        <v>307</v>
      </c>
      <c r="C21" s="37">
        <v>8132953525</v>
      </c>
      <c r="D21" s="35"/>
      <c r="E21" s="38"/>
      <c r="F21" s="39">
        <v>125995280</v>
      </c>
      <c r="G21" s="35"/>
      <c r="H21" s="35"/>
      <c r="I21" s="40">
        <f>1+1</f>
        <v>2</v>
      </c>
      <c r="J21" s="41">
        <v>194400000</v>
      </c>
      <c r="K21" s="35"/>
      <c r="L21" s="40">
        <v>3543624</v>
      </c>
      <c r="M21" s="35"/>
      <c r="N21" s="42">
        <f t="shared" si="0"/>
        <v>0</v>
      </c>
      <c r="O21" s="43"/>
      <c r="P21" s="35"/>
      <c r="Q21" s="126">
        <f t="shared" si="1"/>
        <v>0</v>
      </c>
      <c r="R21" s="45">
        <f t="shared" si="2"/>
        <v>0</v>
      </c>
      <c r="S21" s="45">
        <f t="shared" si="3"/>
        <v>0</v>
      </c>
      <c r="T21" s="35"/>
    </row>
    <row r="22" spans="1:22" s="34" customFormat="1" ht="24.95" customHeight="1" x14ac:dyDescent="0.2">
      <c r="A22" s="35">
        <v>4</v>
      </c>
      <c r="B22" s="36" t="s">
        <v>308</v>
      </c>
      <c r="C22" s="37">
        <v>1801024477</v>
      </c>
      <c r="D22" s="35"/>
      <c r="E22" s="38"/>
      <c r="F22" s="39">
        <v>218651048</v>
      </c>
      <c r="G22" s="35"/>
      <c r="H22" s="35"/>
      <c r="I22" s="40">
        <v>2</v>
      </c>
      <c r="J22" s="41">
        <v>194400000</v>
      </c>
      <c r="K22" s="35"/>
      <c r="L22" s="40">
        <v>7427840.4900000002</v>
      </c>
      <c r="M22" s="35"/>
      <c r="N22" s="42">
        <f t="shared" si="0"/>
        <v>16823207.50999999</v>
      </c>
      <c r="O22" s="43"/>
      <c r="P22" s="35"/>
      <c r="Q22" s="126">
        <f t="shared" si="1"/>
        <v>841160.37549999938</v>
      </c>
      <c r="R22" s="45">
        <f t="shared" si="2"/>
        <v>0</v>
      </c>
      <c r="S22" s="45">
        <f t="shared" si="3"/>
        <v>0</v>
      </c>
      <c r="T22" s="35"/>
    </row>
    <row r="23" spans="1:22" s="34" customFormat="1" ht="24.95" customHeight="1" x14ac:dyDescent="0.2">
      <c r="A23" s="35">
        <v>5</v>
      </c>
      <c r="B23" s="36" t="s">
        <v>309</v>
      </c>
      <c r="C23" s="37">
        <v>1801024501</v>
      </c>
      <c r="D23" s="35"/>
      <c r="E23" s="38"/>
      <c r="F23" s="39">
        <v>71016190</v>
      </c>
      <c r="G23" s="35"/>
      <c r="H23" s="35"/>
      <c r="I23" s="40">
        <v>1</v>
      </c>
      <c r="J23" s="41">
        <v>138600000</v>
      </c>
      <c r="K23" s="35"/>
      <c r="L23" s="40">
        <v>0</v>
      </c>
      <c r="M23" s="35"/>
      <c r="N23" s="42">
        <f t="shared" si="0"/>
        <v>0</v>
      </c>
      <c r="O23" s="43"/>
      <c r="P23" s="35"/>
      <c r="Q23" s="126">
        <f t="shared" si="1"/>
        <v>0</v>
      </c>
      <c r="R23" s="45">
        <f t="shared" si="2"/>
        <v>0</v>
      </c>
      <c r="S23" s="45">
        <f t="shared" si="3"/>
        <v>0</v>
      </c>
      <c r="T23" s="35"/>
    </row>
    <row r="24" spans="1:22" s="34" customFormat="1" ht="24.95" customHeight="1" x14ac:dyDescent="0.2">
      <c r="A24" s="35">
        <v>6</v>
      </c>
      <c r="B24" s="36" t="s">
        <v>310</v>
      </c>
      <c r="C24" s="37">
        <v>8069129159</v>
      </c>
      <c r="D24" s="35"/>
      <c r="E24" s="38"/>
      <c r="F24" s="39">
        <v>188869650</v>
      </c>
      <c r="G24" s="35"/>
      <c r="H24" s="35"/>
      <c r="I24" s="40">
        <f>3+1</f>
        <v>4</v>
      </c>
      <c r="J24" s="41">
        <v>280800000</v>
      </c>
      <c r="K24" s="35"/>
      <c r="L24" s="40">
        <v>5792301.9000000004</v>
      </c>
      <c r="M24" s="35"/>
      <c r="N24" s="42">
        <f t="shared" si="0"/>
        <v>0</v>
      </c>
      <c r="O24" s="43"/>
      <c r="P24" s="35"/>
      <c r="Q24" s="126">
        <f t="shared" si="1"/>
        <v>0</v>
      </c>
      <c r="R24" s="45">
        <f t="shared" si="2"/>
        <v>0</v>
      </c>
      <c r="S24" s="45">
        <f t="shared" si="3"/>
        <v>0</v>
      </c>
      <c r="T24" s="35"/>
    </row>
    <row r="25" spans="1:22" s="34" customFormat="1" ht="24.95" customHeight="1" x14ac:dyDescent="0.2">
      <c r="A25" s="35">
        <v>7</v>
      </c>
      <c r="B25" s="36" t="s">
        <v>311</v>
      </c>
      <c r="C25" s="37">
        <v>1801024519</v>
      </c>
      <c r="D25" s="35"/>
      <c r="E25" s="38"/>
      <c r="F25" s="39">
        <v>208777293.5</v>
      </c>
      <c r="G25" s="35"/>
      <c r="H25" s="35"/>
      <c r="I25" s="50">
        <f>3+1</f>
        <v>4</v>
      </c>
      <c r="J25" s="41">
        <v>277200000</v>
      </c>
      <c r="K25" s="35"/>
      <c r="L25" s="40">
        <v>6199328.5199999996</v>
      </c>
      <c r="M25" s="35"/>
      <c r="N25" s="42">
        <f t="shared" si="0"/>
        <v>0</v>
      </c>
      <c r="O25" s="43"/>
      <c r="P25" s="35"/>
      <c r="Q25" s="126">
        <f t="shared" si="1"/>
        <v>0</v>
      </c>
      <c r="R25" s="45">
        <f t="shared" si="2"/>
        <v>0</v>
      </c>
      <c r="S25" s="45">
        <f t="shared" si="3"/>
        <v>0</v>
      </c>
      <c r="T25" s="35"/>
    </row>
    <row r="26" spans="1:22" s="34" customFormat="1" ht="24.95" customHeight="1" x14ac:dyDescent="0.2">
      <c r="A26" s="35">
        <v>8</v>
      </c>
      <c r="B26" s="36" t="s">
        <v>312</v>
      </c>
      <c r="C26" s="37">
        <v>1800120058</v>
      </c>
      <c r="D26" s="35"/>
      <c r="E26" s="38"/>
      <c r="F26" s="39">
        <v>123084330</v>
      </c>
      <c r="G26" s="35"/>
      <c r="H26" s="35"/>
      <c r="I26" s="40">
        <v>1</v>
      </c>
      <c r="J26" s="41">
        <v>151200000</v>
      </c>
      <c r="K26" s="35"/>
      <c r="L26" s="40">
        <v>4522518</v>
      </c>
      <c r="M26" s="35"/>
      <c r="N26" s="42">
        <f t="shared" si="0"/>
        <v>0</v>
      </c>
      <c r="O26" s="43"/>
      <c r="P26" s="35"/>
      <c r="Q26" s="126">
        <f t="shared" si="1"/>
        <v>0</v>
      </c>
      <c r="R26" s="45">
        <f t="shared" si="2"/>
        <v>0</v>
      </c>
      <c r="S26" s="45">
        <f t="shared" si="3"/>
        <v>0</v>
      </c>
      <c r="T26" s="35"/>
    </row>
    <row r="27" spans="1:22" s="34" customFormat="1" ht="24.95" customHeight="1" x14ac:dyDescent="0.2">
      <c r="A27" s="35">
        <v>9</v>
      </c>
      <c r="B27" s="46" t="s">
        <v>313</v>
      </c>
      <c r="C27" s="37">
        <v>8373082634</v>
      </c>
      <c r="D27" s="35"/>
      <c r="E27" s="38"/>
      <c r="F27" s="39">
        <v>74851884</v>
      </c>
      <c r="G27" s="35"/>
      <c r="H27" s="35"/>
      <c r="I27" s="127">
        <v>0</v>
      </c>
      <c r="J27" s="41">
        <v>108000000</v>
      </c>
      <c r="K27" s="35"/>
      <c r="L27" s="40">
        <v>3700242</v>
      </c>
      <c r="M27" s="35"/>
      <c r="N27" s="42">
        <f t="shared" si="0"/>
        <v>0</v>
      </c>
      <c r="O27" s="43"/>
      <c r="P27" s="35"/>
      <c r="Q27" s="126">
        <f t="shared" si="1"/>
        <v>0</v>
      </c>
      <c r="R27" s="45">
        <f t="shared" si="2"/>
        <v>0</v>
      </c>
      <c r="S27" s="45">
        <f t="shared" si="3"/>
        <v>0</v>
      </c>
      <c r="T27" s="35"/>
    </row>
    <row r="28" spans="1:22" s="34" customFormat="1" ht="24.95" customHeight="1" x14ac:dyDescent="0.2">
      <c r="A28" s="35">
        <v>10</v>
      </c>
      <c r="B28" s="36" t="s">
        <v>314</v>
      </c>
      <c r="C28" s="37">
        <v>1800107057</v>
      </c>
      <c r="D28" s="35"/>
      <c r="E28" s="38"/>
      <c r="F28" s="39">
        <v>13221020</v>
      </c>
      <c r="G28" s="35"/>
      <c r="H28" s="35"/>
      <c r="I28" s="40">
        <f>2-2</f>
        <v>0</v>
      </c>
      <c r="J28" s="41">
        <v>27000000</v>
      </c>
      <c r="K28" s="35"/>
      <c r="L28" s="40">
        <v>0</v>
      </c>
      <c r="M28" s="35"/>
      <c r="N28" s="42">
        <f t="shared" si="0"/>
        <v>0</v>
      </c>
      <c r="O28" s="43"/>
      <c r="P28" s="35"/>
      <c r="Q28" s="126">
        <f t="shared" si="1"/>
        <v>0</v>
      </c>
      <c r="R28" s="45">
        <f t="shared" si="2"/>
        <v>0</v>
      </c>
      <c r="S28" s="45">
        <f t="shared" si="3"/>
        <v>0</v>
      </c>
      <c r="T28" s="35"/>
    </row>
    <row r="29" spans="1:22" s="34" customFormat="1" ht="24.95" customHeight="1" x14ac:dyDescent="0.2">
      <c r="A29" s="35">
        <v>11</v>
      </c>
      <c r="B29" s="36" t="s">
        <v>315</v>
      </c>
      <c r="C29" s="37">
        <v>1800765560</v>
      </c>
      <c r="D29" s="35"/>
      <c r="E29" s="38"/>
      <c r="F29" s="39">
        <v>112611230</v>
      </c>
      <c r="G29" s="35"/>
      <c r="H29" s="35"/>
      <c r="I29" s="40">
        <v>1</v>
      </c>
      <c r="J29" s="41">
        <v>151200000</v>
      </c>
      <c r="K29" s="35"/>
      <c r="L29" s="40">
        <v>4522518</v>
      </c>
      <c r="M29" s="35"/>
      <c r="N29" s="42">
        <f t="shared" si="0"/>
        <v>0</v>
      </c>
      <c r="O29" s="43"/>
      <c r="P29" s="35"/>
      <c r="Q29" s="126">
        <f t="shared" si="1"/>
        <v>0</v>
      </c>
      <c r="R29" s="45">
        <f t="shared" si="2"/>
        <v>0</v>
      </c>
      <c r="S29" s="45">
        <f t="shared" si="3"/>
        <v>0</v>
      </c>
      <c r="T29" s="35"/>
    </row>
    <row r="30" spans="1:22" s="34" customFormat="1" ht="24.95" customHeight="1" x14ac:dyDescent="0.2">
      <c r="A30" s="35">
        <v>12</v>
      </c>
      <c r="B30" s="128" t="s">
        <v>316</v>
      </c>
      <c r="C30" s="47">
        <v>1801025382</v>
      </c>
      <c r="D30" s="35"/>
      <c r="E30" s="38"/>
      <c r="F30" s="39">
        <v>104618860</v>
      </c>
      <c r="G30" s="35"/>
      <c r="H30" s="35"/>
      <c r="I30" s="40">
        <v>0</v>
      </c>
      <c r="J30" s="41">
        <v>108000000</v>
      </c>
      <c r="K30" s="35"/>
      <c r="L30" s="40">
        <v>0</v>
      </c>
      <c r="M30" s="35"/>
      <c r="N30" s="42">
        <f t="shared" si="0"/>
        <v>0</v>
      </c>
      <c r="O30" s="43"/>
      <c r="P30" s="35"/>
      <c r="Q30" s="126">
        <f t="shared" si="1"/>
        <v>0</v>
      </c>
      <c r="R30" s="45">
        <f t="shared" si="2"/>
        <v>0</v>
      </c>
      <c r="S30" s="45">
        <f t="shared" si="3"/>
        <v>0</v>
      </c>
      <c r="T30" s="35"/>
    </row>
    <row r="31" spans="1:22" s="34" customFormat="1" ht="24.95" customHeight="1" x14ac:dyDescent="0.2">
      <c r="A31" s="35">
        <v>13</v>
      </c>
      <c r="B31" s="36" t="s">
        <v>317</v>
      </c>
      <c r="C31" s="47">
        <v>8066473925</v>
      </c>
      <c r="D31" s="35"/>
      <c r="E31" s="38"/>
      <c r="F31" s="39">
        <v>187266640</v>
      </c>
      <c r="G31" s="35"/>
      <c r="H31" s="35"/>
      <c r="I31" s="40">
        <v>2</v>
      </c>
      <c r="J31" s="41">
        <v>194400000</v>
      </c>
      <c r="K31" s="35"/>
      <c r="L31" s="40">
        <v>5699005.2000000002</v>
      </c>
      <c r="M31" s="35"/>
      <c r="N31" s="42">
        <f t="shared" si="0"/>
        <v>0</v>
      </c>
      <c r="O31" s="43"/>
      <c r="P31" s="35"/>
      <c r="Q31" s="126">
        <f t="shared" si="1"/>
        <v>0</v>
      </c>
      <c r="R31" s="45">
        <f t="shared" si="2"/>
        <v>0</v>
      </c>
      <c r="S31" s="45">
        <f t="shared" si="3"/>
        <v>0</v>
      </c>
      <c r="T31" s="35"/>
    </row>
    <row r="32" spans="1:22" s="34" customFormat="1" ht="24.95" customHeight="1" x14ac:dyDescent="0.2">
      <c r="A32" s="35">
        <v>14</v>
      </c>
      <c r="B32" s="36" t="s">
        <v>318</v>
      </c>
      <c r="C32" s="47">
        <v>8356941597</v>
      </c>
      <c r="D32" s="35"/>
      <c r="E32" s="38"/>
      <c r="F32" s="39">
        <v>101762770</v>
      </c>
      <c r="G32" s="35"/>
      <c r="H32" s="35"/>
      <c r="I32" s="40">
        <v>0</v>
      </c>
      <c r="J32" s="41">
        <v>108000000</v>
      </c>
      <c r="K32" s="35"/>
      <c r="L32" s="40">
        <v>3700242</v>
      </c>
      <c r="M32" s="35"/>
      <c r="N32" s="42">
        <f t="shared" si="0"/>
        <v>0</v>
      </c>
      <c r="O32" s="43"/>
      <c r="P32" s="35"/>
      <c r="Q32" s="126">
        <f t="shared" si="1"/>
        <v>0</v>
      </c>
      <c r="R32" s="45">
        <f t="shared" si="2"/>
        <v>0</v>
      </c>
      <c r="S32" s="45">
        <f t="shared" si="3"/>
        <v>0</v>
      </c>
      <c r="T32" s="35"/>
    </row>
    <row r="33" spans="1:20" s="34" customFormat="1" ht="24.95" customHeight="1" x14ac:dyDescent="0.2">
      <c r="A33" s="35">
        <v>15</v>
      </c>
      <c r="B33" s="46" t="s">
        <v>319</v>
      </c>
      <c r="C33" s="47">
        <v>8456694006</v>
      </c>
      <c r="D33" s="35"/>
      <c r="E33" s="38"/>
      <c r="F33" s="39">
        <v>68711354</v>
      </c>
      <c r="G33" s="35"/>
      <c r="H33" s="35"/>
      <c r="I33" s="127">
        <v>0</v>
      </c>
      <c r="J33" s="41">
        <v>108000000</v>
      </c>
      <c r="K33" s="35"/>
      <c r="L33" s="40">
        <v>3700242</v>
      </c>
      <c r="M33" s="35"/>
      <c r="N33" s="42">
        <f t="shared" si="0"/>
        <v>0</v>
      </c>
      <c r="O33" s="43"/>
      <c r="P33" s="35"/>
      <c r="Q33" s="126">
        <f t="shared" si="1"/>
        <v>0</v>
      </c>
      <c r="R33" s="45">
        <f t="shared" si="2"/>
        <v>0</v>
      </c>
      <c r="S33" s="45">
        <f t="shared" si="3"/>
        <v>0</v>
      </c>
      <c r="T33" s="35"/>
    </row>
    <row r="34" spans="1:20" s="34" customFormat="1" ht="24.95" customHeight="1" x14ac:dyDescent="0.2">
      <c r="A34" s="35">
        <v>16</v>
      </c>
      <c r="B34" s="46" t="s">
        <v>320</v>
      </c>
      <c r="C34" s="47">
        <v>8456693972</v>
      </c>
      <c r="D34" s="35"/>
      <c r="E34" s="38"/>
      <c r="F34" s="39">
        <v>66475484</v>
      </c>
      <c r="G34" s="35"/>
      <c r="H34" s="35"/>
      <c r="I34" s="40">
        <v>0</v>
      </c>
      <c r="J34" s="41">
        <v>108000000</v>
      </c>
      <c r="K34" s="35"/>
      <c r="L34" s="40">
        <v>3700242</v>
      </c>
      <c r="M34" s="35"/>
      <c r="N34" s="42">
        <f t="shared" si="0"/>
        <v>0</v>
      </c>
      <c r="O34" s="43"/>
      <c r="P34" s="35"/>
      <c r="Q34" s="126">
        <f t="shared" si="1"/>
        <v>0</v>
      </c>
      <c r="R34" s="45">
        <f t="shared" si="2"/>
        <v>0</v>
      </c>
      <c r="S34" s="45">
        <f t="shared" si="3"/>
        <v>0</v>
      </c>
      <c r="T34" s="35"/>
    </row>
    <row r="35" spans="1:20" s="34" customFormat="1" ht="24.95" customHeight="1" x14ac:dyDescent="0.2">
      <c r="A35" s="35">
        <v>17</v>
      </c>
      <c r="B35" s="36" t="s">
        <v>321</v>
      </c>
      <c r="C35" s="47">
        <v>8308896383</v>
      </c>
      <c r="D35" s="35"/>
      <c r="E35" s="38"/>
      <c r="F35" s="39">
        <v>193181580</v>
      </c>
      <c r="G35" s="35"/>
      <c r="H35" s="35"/>
      <c r="I35" s="40">
        <f>1+3-1</f>
        <v>3</v>
      </c>
      <c r="J35" s="41">
        <v>237600000</v>
      </c>
      <c r="K35" s="35"/>
      <c r="L35" s="40">
        <v>5853996.75</v>
      </c>
      <c r="M35" s="35"/>
      <c r="N35" s="42">
        <f t="shared" si="0"/>
        <v>0</v>
      </c>
      <c r="O35" s="43"/>
      <c r="P35" s="35"/>
      <c r="Q35" s="126">
        <f t="shared" si="1"/>
        <v>0</v>
      </c>
      <c r="R35" s="45">
        <f t="shared" si="2"/>
        <v>0</v>
      </c>
      <c r="S35" s="45">
        <f t="shared" si="3"/>
        <v>0</v>
      </c>
      <c r="T35" s="35"/>
    </row>
    <row r="36" spans="1:20" s="34" customFormat="1" ht="24.95" customHeight="1" x14ac:dyDescent="0.2">
      <c r="A36" s="35">
        <v>18</v>
      </c>
      <c r="B36" s="36" t="s">
        <v>322</v>
      </c>
      <c r="C36" s="47">
        <v>304346190</v>
      </c>
      <c r="D36" s="35"/>
      <c r="E36" s="38"/>
      <c r="F36" s="39">
        <v>208039286</v>
      </c>
      <c r="G36" s="35"/>
      <c r="H36" s="35"/>
      <c r="I36" s="50">
        <v>2</v>
      </c>
      <c r="J36" s="41">
        <v>194400000</v>
      </c>
      <c r="K36" s="35"/>
      <c r="L36" s="40">
        <v>7069876.3800000008</v>
      </c>
      <c r="M36" s="35"/>
      <c r="N36" s="42">
        <f t="shared" si="0"/>
        <v>6569409.6200000048</v>
      </c>
      <c r="O36" s="43"/>
      <c r="P36" s="35"/>
      <c r="Q36" s="126">
        <f t="shared" si="1"/>
        <v>328470.48100000026</v>
      </c>
      <c r="R36" s="45">
        <f t="shared" si="2"/>
        <v>0</v>
      </c>
      <c r="S36" s="45">
        <f t="shared" si="3"/>
        <v>0</v>
      </c>
      <c r="T36" s="35"/>
    </row>
    <row r="37" spans="1:20" s="34" customFormat="1" ht="24.95" customHeight="1" x14ac:dyDescent="0.2">
      <c r="A37" s="35">
        <v>19</v>
      </c>
      <c r="B37" s="36" t="s">
        <v>323</v>
      </c>
      <c r="C37" s="47">
        <v>8308897161</v>
      </c>
      <c r="D37" s="35"/>
      <c r="E37" s="38"/>
      <c r="F37" s="39">
        <v>118081940</v>
      </c>
      <c r="G37" s="35"/>
      <c r="H37" s="35"/>
      <c r="I37" s="40">
        <v>0</v>
      </c>
      <c r="J37" s="41">
        <v>108000000</v>
      </c>
      <c r="K37" s="35"/>
      <c r="L37" s="40">
        <v>4522518</v>
      </c>
      <c r="M37" s="35"/>
      <c r="N37" s="42">
        <f t="shared" si="0"/>
        <v>5559422</v>
      </c>
      <c r="O37" s="43"/>
      <c r="P37" s="35"/>
      <c r="Q37" s="126">
        <f t="shared" si="1"/>
        <v>277971.10000000003</v>
      </c>
      <c r="R37" s="45">
        <f t="shared" si="2"/>
        <v>0</v>
      </c>
      <c r="S37" s="45">
        <f t="shared" si="3"/>
        <v>0</v>
      </c>
      <c r="T37" s="35"/>
    </row>
    <row r="38" spans="1:20" s="34" customFormat="1" ht="24.95" customHeight="1" x14ac:dyDescent="0.2">
      <c r="A38" s="35">
        <v>20</v>
      </c>
      <c r="B38" s="36" t="s">
        <v>324</v>
      </c>
      <c r="C38" s="47">
        <v>8132953645</v>
      </c>
      <c r="D38" s="35"/>
      <c r="E38" s="38"/>
      <c r="F38" s="39">
        <v>186951282</v>
      </c>
      <c r="G38" s="35"/>
      <c r="H38" s="35"/>
      <c r="I38" s="40">
        <v>2</v>
      </c>
      <c r="J38" s="41">
        <v>165600000</v>
      </c>
      <c r="K38" s="35"/>
      <c r="L38" s="40">
        <v>6085855.8599999994</v>
      </c>
      <c r="M38" s="35"/>
      <c r="N38" s="42">
        <f t="shared" si="0"/>
        <v>15265426.139999986</v>
      </c>
      <c r="O38" s="43">
        <v>140722.78124999991</v>
      </c>
      <c r="P38" s="35"/>
      <c r="Q38" s="126">
        <f t="shared" si="1"/>
        <v>763271.30699999933</v>
      </c>
      <c r="R38" s="45">
        <f t="shared" si="2"/>
        <v>0</v>
      </c>
      <c r="S38" s="45">
        <f t="shared" si="3"/>
        <v>0</v>
      </c>
      <c r="T38" s="35"/>
    </row>
    <row r="39" spans="1:20" s="34" customFormat="1" ht="24.95" customHeight="1" x14ac:dyDescent="0.2">
      <c r="A39" s="35">
        <v>21</v>
      </c>
      <c r="B39" s="36" t="s">
        <v>325</v>
      </c>
      <c r="C39" s="47">
        <v>1801024533</v>
      </c>
      <c r="D39" s="35"/>
      <c r="E39" s="38"/>
      <c r="F39" s="39">
        <v>151893560</v>
      </c>
      <c r="G39" s="35"/>
      <c r="H39" s="35"/>
      <c r="I39" s="40">
        <v>2</v>
      </c>
      <c r="J39" s="41">
        <v>194400000</v>
      </c>
      <c r="K39" s="35"/>
      <c r="L39" s="40">
        <v>6831216</v>
      </c>
      <c r="M39" s="35"/>
      <c r="N39" s="42">
        <f t="shared" si="0"/>
        <v>0</v>
      </c>
      <c r="O39" s="43"/>
      <c r="P39" s="35"/>
      <c r="Q39" s="126">
        <f t="shared" si="1"/>
        <v>0</v>
      </c>
      <c r="R39" s="45">
        <f t="shared" si="2"/>
        <v>0</v>
      </c>
      <c r="S39" s="45">
        <f t="shared" si="3"/>
        <v>0</v>
      </c>
      <c r="T39" s="35"/>
    </row>
    <row r="40" spans="1:20" s="34" customFormat="1" ht="24.95" customHeight="1" x14ac:dyDescent="0.2">
      <c r="A40" s="35">
        <v>22</v>
      </c>
      <c r="B40" s="36" t="s">
        <v>326</v>
      </c>
      <c r="C40" s="47">
        <v>1800765680</v>
      </c>
      <c r="D40" s="35"/>
      <c r="E40" s="38"/>
      <c r="F40" s="39">
        <v>120583820</v>
      </c>
      <c r="G40" s="35"/>
      <c r="H40" s="35"/>
      <c r="I40" s="50">
        <v>1</v>
      </c>
      <c r="J40" s="41">
        <v>151200000</v>
      </c>
      <c r="K40" s="35"/>
      <c r="L40" s="40">
        <v>4838778</v>
      </c>
      <c r="M40" s="35"/>
      <c r="N40" s="42">
        <f t="shared" si="0"/>
        <v>0</v>
      </c>
      <c r="O40" s="43"/>
      <c r="P40" s="35"/>
      <c r="Q40" s="126">
        <f t="shared" si="1"/>
        <v>0</v>
      </c>
      <c r="R40" s="45">
        <f t="shared" si="2"/>
        <v>0</v>
      </c>
      <c r="S40" s="45">
        <f t="shared" si="3"/>
        <v>0</v>
      </c>
      <c r="T40" s="35"/>
    </row>
    <row r="41" spans="1:20" s="34" customFormat="1" ht="24.95" customHeight="1" x14ac:dyDescent="0.2">
      <c r="A41" s="35">
        <v>23</v>
      </c>
      <c r="B41" s="36" t="s">
        <v>327</v>
      </c>
      <c r="C41" s="47">
        <v>8356941734</v>
      </c>
      <c r="D41" s="35"/>
      <c r="E41" s="38"/>
      <c r="F41" s="39">
        <v>105047180</v>
      </c>
      <c r="G41" s="35"/>
      <c r="H41" s="35"/>
      <c r="I41" s="50">
        <v>1</v>
      </c>
      <c r="J41" s="41">
        <v>140400000</v>
      </c>
      <c r="K41" s="35"/>
      <c r="L41" s="40">
        <v>2444715</v>
      </c>
      <c r="M41" s="35"/>
      <c r="N41" s="42">
        <f t="shared" si="0"/>
        <v>0</v>
      </c>
      <c r="O41" s="43"/>
      <c r="P41" s="35"/>
      <c r="Q41" s="126">
        <f t="shared" si="1"/>
        <v>0</v>
      </c>
      <c r="R41" s="45">
        <f t="shared" si="2"/>
        <v>0</v>
      </c>
      <c r="S41" s="45">
        <f t="shared" si="3"/>
        <v>0</v>
      </c>
      <c r="T41" s="35"/>
    </row>
    <row r="42" spans="1:20" s="34" customFormat="1" ht="24.95" customHeight="1" x14ac:dyDescent="0.2">
      <c r="A42" s="35">
        <v>24</v>
      </c>
      <c r="B42" s="36" t="s">
        <v>328</v>
      </c>
      <c r="C42" s="47">
        <v>1800765779</v>
      </c>
      <c r="D42" s="35"/>
      <c r="E42" s="38"/>
      <c r="F42" s="39">
        <v>301491045.10000002</v>
      </c>
      <c r="G42" s="35"/>
      <c r="H42" s="35"/>
      <c r="I42" s="40">
        <v>0</v>
      </c>
      <c r="J42" s="41">
        <v>108000000</v>
      </c>
      <c r="K42" s="35"/>
      <c r="L42" s="40">
        <v>13528746</v>
      </c>
      <c r="M42" s="35"/>
      <c r="N42" s="42">
        <f t="shared" si="0"/>
        <v>179962299.10000002</v>
      </c>
      <c r="O42" s="43">
        <v>6623845.4000000004</v>
      </c>
      <c r="P42" s="35"/>
      <c r="Q42" s="126">
        <f t="shared" si="1"/>
        <v>17994344.865000002</v>
      </c>
      <c r="R42" s="45">
        <f t="shared" si="2"/>
        <v>0</v>
      </c>
      <c r="S42" s="45">
        <f t="shared" si="3"/>
        <v>0</v>
      </c>
      <c r="T42" s="35"/>
    </row>
    <row r="43" spans="1:20" s="34" customFormat="1" ht="24.95" customHeight="1" x14ac:dyDescent="0.2">
      <c r="A43" s="35">
        <v>25</v>
      </c>
      <c r="B43" s="36" t="s">
        <v>329</v>
      </c>
      <c r="C43" s="47">
        <v>1800721362</v>
      </c>
      <c r="D43" s="35"/>
      <c r="E43" s="38"/>
      <c r="F43" s="39">
        <v>190449998.19999999</v>
      </c>
      <c r="G43" s="35"/>
      <c r="H43" s="35"/>
      <c r="I43" s="40">
        <v>1</v>
      </c>
      <c r="J43" s="41">
        <v>151200000</v>
      </c>
      <c r="K43" s="35"/>
      <c r="L43" s="40">
        <v>8682048.5850000009</v>
      </c>
      <c r="M43" s="35"/>
      <c r="N43" s="42">
        <f t="shared" si="0"/>
        <v>30567949.61499998</v>
      </c>
      <c r="O43" s="43">
        <v>61993.072500000344</v>
      </c>
      <c r="P43" s="35"/>
      <c r="Q43" s="126">
        <f t="shared" si="1"/>
        <v>1528397.4807499992</v>
      </c>
      <c r="R43" s="45">
        <f t="shared" si="2"/>
        <v>0</v>
      </c>
      <c r="S43" s="45">
        <f t="shared" si="3"/>
        <v>0</v>
      </c>
      <c r="T43" s="35"/>
    </row>
    <row r="44" spans="1:20" s="34" customFormat="1" ht="24.95" customHeight="1" x14ac:dyDescent="0.2">
      <c r="A44" s="35">
        <v>26</v>
      </c>
      <c r="B44" s="36" t="s">
        <v>330</v>
      </c>
      <c r="C44" s="47">
        <v>1800766035</v>
      </c>
      <c r="D44" s="35"/>
      <c r="E44" s="38"/>
      <c r="F44" s="39">
        <v>157315783</v>
      </c>
      <c r="G44" s="35"/>
      <c r="H44" s="35"/>
      <c r="I44" s="40">
        <v>1</v>
      </c>
      <c r="J44" s="41">
        <v>151200000</v>
      </c>
      <c r="K44" s="35"/>
      <c r="L44" s="40">
        <v>7062085.7999999989</v>
      </c>
      <c r="M44" s="35"/>
      <c r="N44" s="42">
        <f t="shared" si="0"/>
        <v>0</v>
      </c>
      <c r="O44" s="43"/>
      <c r="P44" s="35"/>
      <c r="Q44" s="126">
        <f t="shared" si="1"/>
        <v>0</v>
      </c>
      <c r="R44" s="45">
        <f t="shared" si="2"/>
        <v>0</v>
      </c>
      <c r="S44" s="45">
        <f t="shared" si="3"/>
        <v>0</v>
      </c>
      <c r="T44" s="35"/>
    </row>
    <row r="45" spans="1:20" s="34" customFormat="1" ht="24.95" customHeight="1" x14ac:dyDescent="0.2">
      <c r="A45" s="35">
        <v>27</v>
      </c>
      <c r="B45" s="36" t="s">
        <v>331</v>
      </c>
      <c r="C45" s="47">
        <v>1800766074</v>
      </c>
      <c r="D45" s="35"/>
      <c r="E45" s="38"/>
      <c r="F45" s="39">
        <v>197246138.30000001</v>
      </c>
      <c r="G45" s="35"/>
      <c r="H45" s="35"/>
      <c r="I45" s="50">
        <v>2</v>
      </c>
      <c r="J45" s="41">
        <v>194400000</v>
      </c>
      <c r="K45" s="35"/>
      <c r="L45" s="40">
        <v>6950762.2799999993</v>
      </c>
      <c r="M45" s="35"/>
      <c r="N45" s="42">
        <f t="shared" si="0"/>
        <v>0</v>
      </c>
      <c r="O45" s="43"/>
      <c r="P45" s="35"/>
      <c r="Q45" s="126">
        <f t="shared" si="1"/>
        <v>0</v>
      </c>
      <c r="R45" s="45">
        <f t="shared" si="2"/>
        <v>0</v>
      </c>
      <c r="S45" s="45">
        <f t="shared" si="3"/>
        <v>0</v>
      </c>
      <c r="T45" s="35"/>
    </row>
    <row r="46" spans="1:20" s="34" customFormat="1" ht="24.95" customHeight="1" x14ac:dyDescent="0.2">
      <c r="A46" s="35">
        <v>28</v>
      </c>
      <c r="B46" s="36" t="s">
        <v>332</v>
      </c>
      <c r="C46" s="47">
        <v>1800766116</v>
      </c>
      <c r="D46" s="35"/>
      <c r="E46" s="38"/>
      <c r="F46" s="39">
        <v>117408289</v>
      </c>
      <c r="G46" s="35"/>
      <c r="H46" s="35"/>
      <c r="I46" s="40">
        <v>2</v>
      </c>
      <c r="J46" s="41">
        <v>194400000</v>
      </c>
      <c r="K46" s="35"/>
      <c r="L46" s="40">
        <v>4522518</v>
      </c>
      <c r="M46" s="35"/>
      <c r="N46" s="42">
        <f t="shared" si="0"/>
        <v>0</v>
      </c>
      <c r="O46" s="43"/>
      <c r="P46" s="35"/>
      <c r="Q46" s="126">
        <f t="shared" si="1"/>
        <v>0</v>
      </c>
      <c r="R46" s="45">
        <f t="shared" si="2"/>
        <v>0</v>
      </c>
      <c r="S46" s="45">
        <f t="shared" si="3"/>
        <v>0</v>
      </c>
      <c r="T46" s="35"/>
    </row>
    <row r="47" spans="1:20" s="34" customFormat="1" ht="24.95" customHeight="1" x14ac:dyDescent="0.2">
      <c r="A47" s="35">
        <v>29</v>
      </c>
      <c r="B47" s="36" t="s">
        <v>333</v>
      </c>
      <c r="C47" s="47">
        <v>1801024540</v>
      </c>
      <c r="D47" s="35"/>
      <c r="E47" s="38"/>
      <c r="F47" s="39">
        <v>46104350.739999995</v>
      </c>
      <c r="G47" s="35"/>
      <c r="H47" s="35"/>
      <c r="I47" s="40">
        <v>2</v>
      </c>
      <c r="J47" s="41">
        <v>194400000</v>
      </c>
      <c r="K47" s="35"/>
      <c r="L47" s="40">
        <v>1863165.3695999999</v>
      </c>
      <c r="M47" s="35"/>
      <c r="N47" s="42">
        <f t="shared" si="0"/>
        <v>0</v>
      </c>
      <c r="O47" s="43"/>
      <c r="P47" s="35"/>
      <c r="Q47" s="126">
        <f t="shared" si="1"/>
        <v>0</v>
      </c>
      <c r="R47" s="45">
        <f t="shared" si="2"/>
        <v>0</v>
      </c>
      <c r="S47" s="45">
        <f t="shared" si="3"/>
        <v>0</v>
      </c>
      <c r="T47" s="35"/>
    </row>
    <row r="48" spans="1:20" s="34" customFormat="1" ht="24.95" customHeight="1" x14ac:dyDescent="0.2">
      <c r="A48" s="35">
        <v>30</v>
      </c>
      <c r="B48" s="36" t="s">
        <v>334</v>
      </c>
      <c r="C48" s="47">
        <v>1800766243</v>
      </c>
      <c r="D48" s="35"/>
      <c r="E48" s="38"/>
      <c r="F48" s="39">
        <v>170301465.19999999</v>
      </c>
      <c r="G48" s="35"/>
      <c r="H48" s="35"/>
      <c r="I48" s="40">
        <f>3-1</f>
        <v>2</v>
      </c>
      <c r="J48" s="41">
        <v>194400000</v>
      </c>
      <c r="K48" s="35"/>
      <c r="L48" s="40">
        <v>6933684.2399999984</v>
      </c>
      <c r="M48" s="35"/>
      <c r="N48" s="42">
        <f t="shared" si="0"/>
        <v>0</v>
      </c>
      <c r="O48" s="43"/>
      <c r="P48" s="35"/>
      <c r="Q48" s="126">
        <f t="shared" si="1"/>
        <v>0</v>
      </c>
      <c r="R48" s="45">
        <f t="shared" si="2"/>
        <v>0</v>
      </c>
      <c r="S48" s="45">
        <f t="shared" si="3"/>
        <v>0</v>
      </c>
      <c r="T48" s="35"/>
    </row>
    <row r="49" spans="1:20" s="34" customFormat="1" ht="24.95" customHeight="1" x14ac:dyDescent="0.2">
      <c r="A49" s="35">
        <v>31</v>
      </c>
      <c r="B49" s="36" t="s">
        <v>335</v>
      </c>
      <c r="C49" s="47">
        <v>1800766317</v>
      </c>
      <c r="D49" s="35"/>
      <c r="E49" s="38"/>
      <c r="F49" s="39">
        <v>90042980</v>
      </c>
      <c r="G49" s="35"/>
      <c r="H49" s="35"/>
      <c r="I49" s="40">
        <f>3-1+1</f>
        <v>3</v>
      </c>
      <c r="J49" s="41">
        <v>234000000</v>
      </c>
      <c r="K49" s="35"/>
      <c r="L49" s="40">
        <v>2678676</v>
      </c>
      <c r="M49" s="35"/>
      <c r="N49" s="42">
        <f t="shared" si="0"/>
        <v>0</v>
      </c>
      <c r="O49" s="43"/>
      <c r="P49" s="35"/>
      <c r="Q49" s="126">
        <f t="shared" si="1"/>
        <v>0</v>
      </c>
      <c r="R49" s="45">
        <f t="shared" si="2"/>
        <v>0</v>
      </c>
      <c r="S49" s="45">
        <f t="shared" si="3"/>
        <v>0</v>
      </c>
      <c r="T49" s="35"/>
    </row>
    <row r="50" spans="1:20" s="34" customFormat="1" ht="24.95" customHeight="1" x14ac:dyDescent="0.2">
      <c r="A50" s="35">
        <v>32</v>
      </c>
      <c r="B50" s="36" t="s">
        <v>336</v>
      </c>
      <c r="C50" s="47">
        <v>1800766331</v>
      </c>
      <c r="D50" s="35"/>
      <c r="E50" s="38"/>
      <c r="F50" s="39">
        <v>210424174</v>
      </c>
      <c r="G50" s="35"/>
      <c r="H50" s="35"/>
      <c r="I50" s="40">
        <v>3</v>
      </c>
      <c r="J50" s="41">
        <v>237600000</v>
      </c>
      <c r="K50" s="35"/>
      <c r="L50" s="40">
        <v>6370108.9199999999</v>
      </c>
      <c r="M50" s="35"/>
      <c r="N50" s="42">
        <f t="shared" si="0"/>
        <v>0</v>
      </c>
      <c r="O50" s="43"/>
      <c r="P50" s="35"/>
      <c r="Q50" s="126">
        <f t="shared" si="1"/>
        <v>0</v>
      </c>
      <c r="R50" s="45">
        <f t="shared" si="2"/>
        <v>0</v>
      </c>
      <c r="S50" s="45">
        <f t="shared" si="3"/>
        <v>0</v>
      </c>
      <c r="T50" s="35"/>
    </row>
    <row r="51" spans="1:20" s="34" customFormat="1" ht="24.95" customHeight="1" x14ac:dyDescent="0.2">
      <c r="A51" s="35">
        <v>33</v>
      </c>
      <c r="B51" s="36" t="s">
        <v>337</v>
      </c>
      <c r="C51" s="47">
        <v>1800767695</v>
      </c>
      <c r="D51" s="35"/>
      <c r="E51" s="38"/>
      <c r="F51" s="39">
        <v>173906864</v>
      </c>
      <c r="G51" s="35"/>
      <c r="H51" s="35"/>
      <c r="I51" s="40">
        <f>1+1</f>
        <v>2</v>
      </c>
      <c r="J51" s="41">
        <v>194400000</v>
      </c>
      <c r="K51" s="35"/>
      <c r="L51" s="40">
        <v>4862081.07</v>
      </c>
      <c r="M51" s="35"/>
      <c r="N51" s="42">
        <f t="shared" si="0"/>
        <v>0</v>
      </c>
      <c r="O51" s="43"/>
      <c r="P51" s="35"/>
      <c r="Q51" s="126">
        <f t="shared" si="1"/>
        <v>0</v>
      </c>
      <c r="R51" s="45">
        <f t="shared" si="2"/>
        <v>0</v>
      </c>
      <c r="S51" s="45">
        <f t="shared" si="3"/>
        <v>0</v>
      </c>
      <c r="T51" s="35"/>
    </row>
    <row r="52" spans="1:20" s="34" customFormat="1" ht="24.95" customHeight="1" x14ac:dyDescent="0.2">
      <c r="A52" s="35">
        <v>34</v>
      </c>
      <c r="B52" s="36" t="s">
        <v>338</v>
      </c>
      <c r="C52" s="47">
        <v>1800766148</v>
      </c>
      <c r="D52" s="35"/>
      <c r="E52" s="38"/>
      <c r="F52" s="39">
        <v>72453230</v>
      </c>
      <c r="G52" s="35"/>
      <c r="H52" s="35"/>
      <c r="I52" s="40">
        <v>1</v>
      </c>
      <c r="J52" s="41">
        <v>138600000</v>
      </c>
      <c r="K52" s="35"/>
      <c r="L52" s="40">
        <v>0</v>
      </c>
      <c r="M52" s="35"/>
      <c r="N52" s="42">
        <f t="shared" si="0"/>
        <v>0</v>
      </c>
      <c r="O52" s="43"/>
      <c r="P52" s="35"/>
      <c r="Q52" s="126">
        <f t="shared" si="1"/>
        <v>0</v>
      </c>
      <c r="R52" s="45">
        <f t="shared" si="2"/>
        <v>0</v>
      </c>
      <c r="S52" s="45">
        <f t="shared" si="3"/>
        <v>0</v>
      </c>
      <c r="T52" s="35"/>
    </row>
    <row r="53" spans="1:20" s="34" customFormat="1" ht="24.95" customHeight="1" x14ac:dyDescent="0.2">
      <c r="A53" s="35">
        <v>35</v>
      </c>
      <c r="B53" s="36" t="s">
        <v>339</v>
      </c>
      <c r="C53" s="47">
        <v>8357961807</v>
      </c>
      <c r="D53" s="35"/>
      <c r="E53" s="38"/>
      <c r="F53" s="39">
        <v>141905030</v>
      </c>
      <c r="G53" s="35"/>
      <c r="H53" s="35"/>
      <c r="I53" s="40">
        <f>1</f>
        <v>1</v>
      </c>
      <c r="J53" s="41">
        <v>151200000</v>
      </c>
      <c r="K53" s="35"/>
      <c r="L53" s="40">
        <v>3700242</v>
      </c>
      <c r="M53" s="35"/>
      <c r="N53" s="42">
        <f t="shared" si="0"/>
        <v>0</v>
      </c>
      <c r="O53" s="43"/>
      <c r="P53" s="35"/>
      <c r="Q53" s="126">
        <f t="shared" si="1"/>
        <v>0</v>
      </c>
      <c r="R53" s="45">
        <f t="shared" si="2"/>
        <v>0</v>
      </c>
      <c r="S53" s="45">
        <f t="shared" si="3"/>
        <v>0</v>
      </c>
      <c r="T53" s="35"/>
    </row>
    <row r="54" spans="1:20" s="34" customFormat="1" ht="24.95" customHeight="1" x14ac:dyDescent="0.2">
      <c r="A54" s="35">
        <v>36</v>
      </c>
      <c r="B54" s="49" t="s">
        <v>340</v>
      </c>
      <c r="C54" s="47">
        <v>8414372166</v>
      </c>
      <c r="D54" s="35"/>
      <c r="E54" s="38"/>
      <c r="F54" s="39">
        <v>141553600</v>
      </c>
      <c r="G54" s="35"/>
      <c r="H54" s="35"/>
      <c r="I54" s="40">
        <v>0</v>
      </c>
      <c r="J54" s="41">
        <v>108000000</v>
      </c>
      <c r="K54" s="35"/>
      <c r="L54" s="40">
        <v>3700242</v>
      </c>
      <c r="M54" s="35"/>
      <c r="N54" s="42">
        <f t="shared" si="0"/>
        <v>29853358</v>
      </c>
      <c r="O54" s="43"/>
      <c r="P54" s="35"/>
      <c r="Q54" s="126">
        <f t="shared" si="1"/>
        <v>1492667.9000000001</v>
      </c>
      <c r="R54" s="45">
        <f t="shared" si="2"/>
        <v>0</v>
      </c>
      <c r="S54" s="45">
        <f t="shared" si="3"/>
        <v>0</v>
      </c>
      <c r="T54" s="35"/>
    </row>
    <row r="55" spans="1:20" s="34" customFormat="1" ht="24.95" customHeight="1" x14ac:dyDescent="0.2">
      <c r="A55" s="35">
        <v>37</v>
      </c>
      <c r="B55" s="36" t="s">
        <v>341</v>
      </c>
      <c r="C55" s="47">
        <v>1800766405</v>
      </c>
      <c r="D55" s="35"/>
      <c r="E55" s="38"/>
      <c r="F55" s="39">
        <v>156494234</v>
      </c>
      <c r="G55" s="35"/>
      <c r="H55" s="35"/>
      <c r="I55" s="40">
        <v>0</v>
      </c>
      <c r="J55" s="41">
        <v>108000000</v>
      </c>
      <c r="K55" s="35"/>
      <c r="L55" s="40">
        <v>7062085.7999999989</v>
      </c>
      <c r="M55" s="35"/>
      <c r="N55" s="42">
        <f t="shared" si="0"/>
        <v>41432148.200000003</v>
      </c>
      <c r="O55" s="43">
        <v>995677.4099999998</v>
      </c>
      <c r="P55" s="35"/>
      <c r="Q55" s="126">
        <f t="shared" si="1"/>
        <v>2071607.4100000004</v>
      </c>
      <c r="R55" s="45">
        <f t="shared" si="2"/>
        <v>0</v>
      </c>
      <c r="S55" s="45">
        <f t="shared" si="3"/>
        <v>0</v>
      </c>
      <c r="T55" s="35"/>
    </row>
    <row r="56" spans="1:20" s="34" customFormat="1" ht="24.95" customHeight="1" x14ac:dyDescent="0.2">
      <c r="A56" s="35">
        <v>38</v>
      </c>
      <c r="B56" s="36" t="s">
        <v>342</v>
      </c>
      <c r="C56" s="47">
        <v>1800766444</v>
      </c>
      <c r="D56" s="35"/>
      <c r="E56" s="38"/>
      <c r="F56" s="39">
        <v>160218050</v>
      </c>
      <c r="G56" s="35"/>
      <c r="H56" s="35"/>
      <c r="I56" s="40">
        <v>1</v>
      </c>
      <c r="J56" s="41">
        <v>151200000</v>
      </c>
      <c r="K56" s="35"/>
      <c r="L56" s="40">
        <v>7353045</v>
      </c>
      <c r="M56" s="35"/>
      <c r="N56" s="42">
        <f t="shared" si="0"/>
        <v>1665005</v>
      </c>
      <c r="O56" s="43"/>
      <c r="P56" s="35"/>
      <c r="Q56" s="126">
        <f t="shared" si="1"/>
        <v>83250.25</v>
      </c>
      <c r="R56" s="45">
        <f t="shared" si="2"/>
        <v>0</v>
      </c>
      <c r="S56" s="45">
        <f t="shared" si="3"/>
        <v>0</v>
      </c>
      <c r="T56" s="35"/>
    </row>
    <row r="57" spans="1:20" s="34" customFormat="1" ht="24.95" customHeight="1" x14ac:dyDescent="0.2">
      <c r="A57" s="35">
        <v>39</v>
      </c>
      <c r="B57" s="36" t="s">
        <v>343</v>
      </c>
      <c r="C57" s="47">
        <v>1800766483</v>
      </c>
      <c r="D57" s="35"/>
      <c r="E57" s="38"/>
      <c r="F57" s="39">
        <v>119434340</v>
      </c>
      <c r="G57" s="35"/>
      <c r="H57" s="35"/>
      <c r="I57" s="40">
        <v>0</v>
      </c>
      <c r="J57" s="41">
        <v>108000000</v>
      </c>
      <c r="K57" s="35"/>
      <c r="L57" s="40">
        <v>4522518</v>
      </c>
      <c r="M57" s="35"/>
      <c r="N57" s="42">
        <f t="shared" si="0"/>
        <v>6911822</v>
      </c>
      <c r="O57" s="43"/>
      <c r="P57" s="35"/>
      <c r="Q57" s="126">
        <f t="shared" si="1"/>
        <v>345591.1</v>
      </c>
      <c r="R57" s="45">
        <f t="shared" si="2"/>
        <v>0</v>
      </c>
      <c r="S57" s="45">
        <f t="shared" si="3"/>
        <v>0</v>
      </c>
      <c r="T57" s="35"/>
    </row>
    <row r="58" spans="1:20" s="34" customFormat="1" ht="24.95" customHeight="1" x14ac:dyDescent="0.2">
      <c r="A58" s="35">
        <v>40</v>
      </c>
      <c r="B58" s="36" t="s">
        <v>344</v>
      </c>
      <c r="C58" s="47">
        <v>8071735742</v>
      </c>
      <c r="D58" s="35"/>
      <c r="E58" s="38"/>
      <c r="F58" s="39">
        <v>191284560</v>
      </c>
      <c r="G58" s="35"/>
      <c r="H58" s="35"/>
      <c r="I58" s="40">
        <f>2+1</f>
        <v>3</v>
      </c>
      <c r="J58" s="41">
        <v>237600000</v>
      </c>
      <c r="K58" s="35"/>
      <c r="L58" s="40">
        <v>5583570.2999999998</v>
      </c>
      <c r="M58" s="35"/>
      <c r="N58" s="42">
        <f t="shared" si="0"/>
        <v>0</v>
      </c>
      <c r="O58" s="43"/>
      <c r="P58" s="35"/>
      <c r="Q58" s="126">
        <f t="shared" si="1"/>
        <v>0</v>
      </c>
      <c r="R58" s="45">
        <f t="shared" si="2"/>
        <v>0</v>
      </c>
      <c r="S58" s="45">
        <f t="shared" si="3"/>
        <v>0</v>
      </c>
      <c r="T58" s="35"/>
    </row>
    <row r="59" spans="1:20" s="34" customFormat="1" ht="24.95" customHeight="1" x14ac:dyDescent="0.2">
      <c r="A59" s="35">
        <v>41</v>
      </c>
      <c r="B59" s="49" t="s">
        <v>345</v>
      </c>
      <c r="C59" s="47">
        <v>8363522798</v>
      </c>
      <c r="D59" s="35"/>
      <c r="E59" s="38"/>
      <c r="F59" s="39">
        <v>107126520</v>
      </c>
      <c r="G59" s="35"/>
      <c r="H59" s="35"/>
      <c r="I59" s="40">
        <v>1</v>
      </c>
      <c r="J59" s="41">
        <v>136800000</v>
      </c>
      <c r="K59" s="35"/>
      <c r="L59" s="40">
        <v>1783782</v>
      </c>
      <c r="M59" s="35"/>
      <c r="N59" s="42">
        <f t="shared" si="0"/>
        <v>0</v>
      </c>
      <c r="O59" s="43"/>
      <c r="P59" s="35"/>
      <c r="Q59" s="126">
        <f t="shared" si="1"/>
        <v>0</v>
      </c>
      <c r="R59" s="45">
        <f t="shared" si="2"/>
        <v>0</v>
      </c>
      <c r="S59" s="45">
        <f t="shared" si="3"/>
        <v>0</v>
      </c>
      <c r="T59" s="35"/>
    </row>
    <row r="60" spans="1:20" s="34" customFormat="1" ht="24.95" customHeight="1" x14ac:dyDescent="0.2">
      <c r="A60" s="35">
        <v>42</v>
      </c>
      <c r="B60" s="36" t="s">
        <v>346</v>
      </c>
      <c r="C60" s="47">
        <v>1800766518</v>
      </c>
      <c r="D60" s="35"/>
      <c r="E60" s="38"/>
      <c r="F60" s="39">
        <v>257658341.88000003</v>
      </c>
      <c r="G60" s="35"/>
      <c r="H60" s="35"/>
      <c r="I60" s="40">
        <f>1-1</f>
        <v>0</v>
      </c>
      <c r="J60" s="41">
        <v>108000000</v>
      </c>
      <c r="K60" s="35"/>
      <c r="L60" s="40">
        <v>11595053.030400002</v>
      </c>
      <c r="M60" s="35"/>
      <c r="N60" s="42">
        <f t="shared" si="0"/>
        <v>138063288.84960002</v>
      </c>
      <c r="O60" s="43">
        <v>4091128.8849600027</v>
      </c>
      <c r="P60" s="35"/>
      <c r="Q60" s="126">
        <f t="shared" si="1"/>
        <v>11709493.327440001</v>
      </c>
      <c r="R60" s="45">
        <f t="shared" si="2"/>
        <v>0</v>
      </c>
      <c r="S60" s="45">
        <f t="shared" si="3"/>
        <v>0</v>
      </c>
      <c r="T60" s="35"/>
    </row>
    <row r="61" spans="1:20" s="34" customFormat="1" ht="24.95" customHeight="1" x14ac:dyDescent="0.2">
      <c r="A61" s="35">
        <v>43</v>
      </c>
      <c r="B61" s="36" t="s">
        <v>347</v>
      </c>
      <c r="C61" s="47">
        <v>1801024558</v>
      </c>
      <c r="D61" s="35"/>
      <c r="E61" s="38"/>
      <c r="F61" s="39">
        <v>161667764.59999996</v>
      </c>
      <c r="G61" s="35"/>
      <c r="H61" s="35"/>
      <c r="I61" s="40">
        <v>1</v>
      </c>
      <c r="J61" s="41">
        <v>151200000</v>
      </c>
      <c r="K61" s="35"/>
      <c r="L61" s="40">
        <v>6997885.0199999977</v>
      </c>
      <c r="M61" s="35"/>
      <c r="N61" s="42">
        <f t="shared" si="0"/>
        <v>3469879.5799999535</v>
      </c>
      <c r="O61" s="43"/>
      <c r="P61" s="35"/>
      <c r="Q61" s="126">
        <f t="shared" si="1"/>
        <v>173493.97899999769</v>
      </c>
      <c r="R61" s="45">
        <f t="shared" si="2"/>
        <v>0</v>
      </c>
      <c r="S61" s="45">
        <f t="shared" si="3"/>
        <v>0</v>
      </c>
      <c r="T61" s="35"/>
    </row>
    <row r="62" spans="1:20" s="34" customFormat="1" ht="24.95" customHeight="1" x14ac:dyDescent="0.2">
      <c r="A62" s="35">
        <v>44</v>
      </c>
      <c r="B62" s="36" t="s">
        <v>348</v>
      </c>
      <c r="C62" s="47">
        <v>1800766589</v>
      </c>
      <c r="D62" s="35"/>
      <c r="E62" s="38"/>
      <c r="F62" s="39">
        <v>175449020</v>
      </c>
      <c r="G62" s="35"/>
      <c r="H62" s="35"/>
      <c r="I62" s="40">
        <f>1+1</f>
        <v>2</v>
      </c>
      <c r="J62" s="41">
        <v>194400000</v>
      </c>
      <c r="K62" s="35"/>
      <c r="L62" s="40">
        <v>7874874.0000000009</v>
      </c>
      <c r="M62" s="35"/>
      <c r="N62" s="42">
        <f t="shared" si="0"/>
        <v>0</v>
      </c>
      <c r="O62" s="43"/>
      <c r="P62" s="35"/>
      <c r="Q62" s="126">
        <f t="shared" si="1"/>
        <v>0</v>
      </c>
      <c r="R62" s="45">
        <f t="shared" si="2"/>
        <v>0</v>
      </c>
      <c r="S62" s="45">
        <f t="shared" si="3"/>
        <v>0</v>
      </c>
      <c r="T62" s="35"/>
    </row>
    <row r="63" spans="1:20" s="34" customFormat="1" ht="24.95" customHeight="1" x14ac:dyDescent="0.2">
      <c r="A63" s="35">
        <v>45</v>
      </c>
      <c r="B63" s="36" t="s">
        <v>349</v>
      </c>
      <c r="C63" s="47">
        <v>8132953557</v>
      </c>
      <c r="D63" s="35"/>
      <c r="E63" s="38"/>
      <c r="F63" s="39">
        <v>174895800</v>
      </c>
      <c r="G63" s="35"/>
      <c r="H63" s="35"/>
      <c r="I63" s="40">
        <v>1</v>
      </c>
      <c r="J63" s="41">
        <v>151200000</v>
      </c>
      <c r="K63" s="35"/>
      <c r="L63" s="40">
        <v>5028534</v>
      </c>
      <c r="M63" s="35"/>
      <c r="N63" s="42">
        <f t="shared" si="0"/>
        <v>18667266</v>
      </c>
      <c r="O63" s="43"/>
      <c r="P63" s="35"/>
      <c r="Q63" s="126">
        <f t="shared" si="1"/>
        <v>933363.3</v>
      </c>
      <c r="R63" s="45">
        <f t="shared" si="2"/>
        <v>0</v>
      </c>
      <c r="S63" s="45">
        <f t="shared" si="3"/>
        <v>0</v>
      </c>
      <c r="T63" s="35"/>
    </row>
    <row r="64" spans="1:20" s="34" customFormat="1" ht="24.95" customHeight="1" x14ac:dyDescent="0.2">
      <c r="A64" s="35">
        <v>46</v>
      </c>
      <c r="B64" s="36" t="s">
        <v>350</v>
      </c>
      <c r="C64" s="47">
        <v>1800767800</v>
      </c>
      <c r="D64" s="35"/>
      <c r="E64" s="38"/>
      <c r="F64" s="39">
        <v>187714560</v>
      </c>
      <c r="G64" s="35"/>
      <c r="H64" s="35"/>
      <c r="I64" s="40">
        <v>2</v>
      </c>
      <c r="J64" s="41">
        <v>194400000</v>
      </c>
      <c r="K64" s="35"/>
      <c r="L64" s="40">
        <v>5583570.2999999998</v>
      </c>
      <c r="M64" s="35"/>
      <c r="N64" s="42">
        <f t="shared" si="0"/>
        <v>0</v>
      </c>
      <c r="O64" s="43"/>
      <c r="P64" s="35"/>
      <c r="Q64" s="126">
        <f t="shared" si="1"/>
        <v>0</v>
      </c>
      <c r="R64" s="45">
        <f t="shared" si="2"/>
        <v>0</v>
      </c>
      <c r="S64" s="45">
        <f t="shared" si="3"/>
        <v>0</v>
      </c>
      <c r="T64" s="35"/>
    </row>
    <row r="65" spans="1:20" s="34" customFormat="1" ht="24.95" customHeight="1" x14ac:dyDescent="0.2">
      <c r="A65" s="35">
        <v>47</v>
      </c>
      <c r="B65" s="36" t="s">
        <v>351</v>
      </c>
      <c r="C65" s="47">
        <v>1800459517</v>
      </c>
      <c r="D65" s="35"/>
      <c r="E65" s="38"/>
      <c r="F65" s="39">
        <v>335440910</v>
      </c>
      <c r="G65" s="35"/>
      <c r="H65" s="35"/>
      <c r="I65" s="40">
        <f>3-1+2</f>
        <v>4</v>
      </c>
      <c r="J65" s="41">
        <v>280800000</v>
      </c>
      <c r="K65" s="35"/>
      <c r="L65" s="40">
        <v>13053631.5</v>
      </c>
      <c r="M65" s="35"/>
      <c r="N65" s="42">
        <f t="shared" si="0"/>
        <v>41587278.5</v>
      </c>
      <c r="O65" s="43"/>
      <c r="P65" s="35"/>
      <c r="Q65" s="126">
        <f t="shared" si="1"/>
        <v>2079363.925</v>
      </c>
      <c r="R65" s="45">
        <f t="shared" si="2"/>
        <v>0</v>
      </c>
      <c r="S65" s="45">
        <f t="shared" si="3"/>
        <v>0</v>
      </c>
      <c r="T65" s="35"/>
    </row>
    <row r="66" spans="1:20" s="34" customFormat="1" ht="24.95" customHeight="1" x14ac:dyDescent="0.2">
      <c r="A66" s="35">
        <v>48</v>
      </c>
      <c r="B66" s="36" t="s">
        <v>352</v>
      </c>
      <c r="C66" s="47">
        <v>1801024660</v>
      </c>
      <c r="D66" s="35"/>
      <c r="E66" s="38"/>
      <c r="F66" s="39">
        <v>270959344</v>
      </c>
      <c r="G66" s="35"/>
      <c r="H66" s="35"/>
      <c r="I66" s="40">
        <v>2</v>
      </c>
      <c r="J66" s="41">
        <v>194400000</v>
      </c>
      <c r="K66" s="35"/>
      <c r="L66" s="40">
        <v>11749691.52</v>
      </c>
      <c r="M66" s="35"/>
      <c r="N66" s="42">
        <f t="shared" si="0"/>
        <v>64809652.479999989</v>
      </c>
      <c r="O66" s="43"/>
      <c r="P66" s="35"/>
      <c r="Q66" s="126">
        <f t="shared" si="1"/>
        <v>3480965.2479999983</v>
      </c>
      <c r="R66" s="45">
        <f t="shared" si="2"/>
        <v>0</v>
      </c>
      <c r="S66" s="45">
        <f t="shared" si="3"/>
        <v>0</v>
      </c>
      <c r="T66" s="35"/>
    </row>
    <row r="67" spans="1:20" s="34" customFormat="1" ht="24.95" customHeight="1" x14ac:dyDescent="0.2">
      <c r="A67" s="35">
        <v>49</v>
      </c>
      <c r="B67" s="36" t="s">
        <v>353</v>
      </c>
      <c r="C67" s="47">
        <v>1800276471</v>
      </c>
      <c r="D67" s="35"/>
      <c r="E67" s="38"/>
      <c r="F67" s="39">
        <v>264945538</v>
      </c>
      <c r="G67" s="35"/>
      <c r="H67" s="35"/>
      <c r="I67" s="40">
        <f>1-1</f>
        <v>0</v>
      </c>
      <c r="J67" s="41">
        <v>108000000</v>
      </c>
      <c r="K67" s="35"/>
      <c r="L67" s="40">
        <v>11668096.439999999</v>
      </c>
      <c r="M67" s="35"/>
      <c r="N67" s="42">
        <f t="shared" si="0"/>
        <v>145277441.56</v>
      </c>
      <c r="O67" s="43">
        <v>4144971.1560000014</v>
      </c>
      <c r="P67" s="35"/>
      <c r="Q67" s="126">
        <f t="shared" si="1"/>
        <v>12791616.233999999</v>
      </c>
      <c r="R67" s="45">
        <f t="shared" si="2"/>
        <v>0</v>
      </c>
      <c r="S67" s="45">
        <f t="shared" si="3"/>
        <v>0</v>
      </c>
      <c r="T67" s="35"/>
    </row>
    <row r="68" spans="1:20" s="34" customFormat="1" ht="24.95" customHeight="1" x14ac:dyDescent="0.2">
      <c r="A68" s="35">
        <v>50</v>
      </c>
      <c r="B68" s="36" t="s">
        <v>354</v>
      </c>
      <c r="C68" s="47">
        <v>1800766885</v>
      </c>
      <c r="D68" s="35"/>
      <c r="E68" s="38"/>
      <c r="F68" s="39">
        <v>189624692</v>
      </c>
      <c r="G68" s="35"/>
      <c r="H68" s="35"/>
      <c r="I68" s="40">
        <v>3</v>
      </c>
      <c r="J68" s="41">
        <v>237600000</v>
      </c>
      <c r="K68" s="35"/>
      <c r="L68" s="40">
        <v>7013381.7599999998</v>
      </c>
      <c r="M68" s="35"/>
      <c r="N68" s="42">
        <f t="shared" si="0"/>
        <v>0</v>
      </c>
      <c r="O68" s="43"/>
      <c r="P68" s="35"/>
      <c r="Q68" s="126">
        <f t="shared" si="1"/>
        <v>0</v>
      </c>
      <c r="R68" s="45">
        <f t="shared" si="2"/>
        <v>0</v>
      </c>
      <c r="S68" s="45">
        <f t="shared" si="3"/>
        <v>0</v>
      </c>
      <c r="T68" s="35"/>
    </row>
    <row r="69" spans="1:20" s="34" customFormat="1" ht="24.95" customHeight="1" x14ac:dyDescent="0.2">
      <c r="A69" s="35">
        <v>51</v>
      </c>
      <c r="B69" s="36" t="s">
        <v>355</v>
      </c>
      <c r="C69" s="37">
        <v>8358846677</v>
      </c>
      <c r="D69" s="35"/>
      <c r="E69" s="38"/>
      <c r="F69" s="39">
        <v>162307104</v>
      </c>
      <c r="G69" s="35"/>
      <c r="H69" s="35"/>
      <c r="I69" s="40">
        <v>2</v>
      </c>
      <c r="J69" s="41">
        <v>194400000</v>
      </c>
      <c r="K69" s="35"/>
      <c r="L69" s="40">
        <v>6308438.2199999997</v>
      </c>
      <c r="M69" s="35"/>
      <c r="N69" s="42">
        <f t="shared" si="0"/>
        <v>0</v>
      </c>
      <c r="O69" s="43"/>
      <c r="P69" s="35"/>
      <c r="Q69" s="126">
        <f t="shared" si="1"/>
        <v>0</v>
      </c>
      <c r="R69" s="45">
        <f t="shared" si="2"/>
        <v>0</v>
      </c>
      <c r="S69" s="45">
        <f t="shared" si="3"/>
        <v>0</v>
      </c>
      <c r="T69" s="35"/>
    </row>
    <row r="70" spans="1:20" s="34" customFormat="1" ht="24.95" customHeight="1" x14ac:dyDescent="0.2">
      <c r="A70" s="35">
        <v>52</v>
      </c>
      <c r="B70" s="36" t="s">
        <v>356</v>
      </c>
      <c r="C70" s="37">
        <v>8094806608</v>
      </c>
      <c r="D70" s="35"/>
      <c r="E70" s="38"/>
      <c r="F70" s="39">
        <v>153089410</v>
      </c>
      <c r="G70" s="35"/>
      <c r="H70" s="35"/>
      <c r="I70" s="40">
        <v>1</v>
      </c>
      <c r="J70" s="41">
        <v>151200000</v>
      </c>
      <c r="K70" s="35"/>
      <c r="L70" s="40">
        <v>4433174.55</v>
      </c>
      <c r="M70" s="35"/>
      <c r="N70" s="42">
        <f t="shared" si="0"/>
        <v>0</v>
      </c>
      <c r="O70" s="43"/>
      <c r="P70" s="35"/>
      <c r="Q70" s="126">
        <f t="shared" si="1"/>
        <v>0</v>
      </c>
      <c r="R70" s="45">
        <f t="shared" si="2"/>
        <v>0</v>
      </c>
      <c r="S70" s="45">
        <f t="shared" si="3"/>
        <v>0</v>
      </c>
      <c r="T70" s="35"/>
    </row>
    <row r="71" spans="1:20" s="34" customFormat="1" ht="24.95" customHeight="1" x14ac:dyDescent="0.2">
      <c r="A71" s="35">
        <v>53</v>
      </c>
      <c r="B71" s="36" t="s">
        <v>357</v>
      </c>
      <c r="C71" s="37">
        <v>8079470142</v>
      </c>
      <c r="D71" s="35"/>
      <c r="E71" s="38"/>
      <c r="F71" s="39">
        <v>140128150</v>
      </c>
      <c r="G71" s="35"/>
      <c r="H71" s="35"/>
      <c r="I71" s="40">
        <v>1</v>
      </c>
      <c r="J71" s="41">
        <v>151200000</v>
      </c>
      <c r="K71" s="35"/>
      <c r="L71" s="40">
        <v>4893049.3499999996</v>
      </c>
      <c r="M71" s="35"/>
      <c r="N71" s="42">
        <f t="shared" si="0"/>
        <v>0</v>
      </c>
      <c r="O71" s="43"/>
      <c r="P71" s="35"/>
      <c r="Q71" s="126">
        <f t="shared" si="1"/>
        <v>0</v>
      </c>
      <c r="R71" s="45">
        <f t="shared" si="2"/>
        <v>0</v>
      </c>
      <c r="S71" s="45">
        <f t="shared" si="3"/>
        <v>0</v>
      </c>
      <c r="T71" s="35"/>
    </row>
    <row r="72" spans="1:20" s="34" customFormat="1" ht="24.95" customHeight="1" x14ac:dyDescent="0.2">
      <c r="A72" s="35">
        <v>54</v>
      </c>
      <c r="B72" s="36" t="s">
        <v>358</v>
      </c>
      <c r="C72" s="37">
        <v>1800717126</v>
      </c>
      <c r="D72" s="35"/>
      <c r="E72" s="38"/>
      <c r="F72" s="39">
        <v>235277666</v>
      </c>
      <c r="G72" s="35"/>
      <c r="H72" s="35"/>
      <c r="I72" s="40">
        <v>1</v>
      </c>
      <c r="J72" s="41">
        <v>151200000</v>
      </c>
      <c r="K72" s="35"/>
      <c r="L72" s="40">
        <v>9800264.879999999</v>
      </c>
      <c r="M72" s="35"/>
      <c r="N72" s="42">
        <f t="shared" si="0"/>
        <v>74277401.120000005</v>
      </c>
      <c r="O72" s="43">
        <v>303185.55599999987</v>
      </c>
      <c r="P72" s="35"/>
      <c r="Q72" s="126">
        <f t="shared" si="1"/>
        <v>4427740.1120000007</v>
      </c>
      <c r="R72" s="45">
        <f t="shared" si="2"/>
        <v>0</v>
      </c>
      <c r="S72" s="45">
        <f t="shared" si="3"/>
        <v>0</v>
      </c>
      <c r="T72" s="35"/>
    </row>
    <row r="73" spans="1:20" s="34" customFormat="1" ht="24.95" customHeight="1" x14ac:dyDescent="0.2">
      <c r="A73" s="35">
        <v>55</v>
      </c>
      <c r="B73" s="36" t="s">
        <v>359</v>
      </c>
      <c r="C73" s="37">
        <v>1800767864</v>
      </c>
      <c r="D73" s="35"/>
      <c r="E73" s="38"/>
      <c r="F73" s="39">
        <v>156865320</v>
      </c>
      <c r="G73" s="35"/>
      <c r="H73" s="35"/>
      <c r="I73" s="40">
        <v>1</v>
      </c>
      <c r="J73" s="41">
        <v>151200000</v>
      </c>
      <c r="K73" s="35"/>
      <c r="L73" s="40">
        <v>5075973</v>
      </c>
      <c r="M73" s="35"/>
      <c r="N73" s="42">
        <f t="shared" si="0"/>
        <v>589347</v>
      </c>
      <c r="O73" s="43"/>
      <c r="P73" s="35"/>
      <c r="Q73" s="126">
        <f t="shared" si="1"/>
        <v>29467.350000000002</v>
      </c>
      <c r="R73" s="45">
        <f t="shared" si="2"/>
        <v>0</v>
      </c>
      <c r="S73" s="45">
        <f t="shared" si="3"/>
        <v>0</v>
      </c>
      <c r="T73" s="35"/>
    </row>
    <row r="74" spans="1:20" s="34" customFormat="1" ht="24.95" customHeight="1" x14ac:dyDescent="0.2">
      <c r="A74" s="35">
        <v>56</v>
      </c>
      <c r="B74" s="36" t="s">
        <v>360</v>
      </c>
      <c r="C74" s="37">
        <v>1801162766</v>
      </c>
      <c r="D74" s="35"/>
      <c r="E74" s="38"/>
      <c r="F74" s="39">
        <v>129698260</v>
      </c>
      <c r="G74" s="35"/>
      <c r="H74" s="35"/>
      <c r="I74" s="40">
        <v>0</v>
      </c>
      <c r="J74" s="41">
        <v>108000000</v>
      </c>
      <c r="K74" s="35"/>
      <c r="L74" s="40">
        <v>5075973</v>
      </c>
      <c r="M74" s="35"/>
      <c r="N74" s="42">
        <f t="shared" si="0"/>
        <v>16622287</v>
      </c>
      <c r="O74" s="43"/>
      <c r="P74" s="35"/>
      <c r="Q74" s="126">
        <f t="shared" si="1"/>
        <v>831114.34999999986</v>
      </c>
      <c r="R74" s="45">
        <f t="shared" si="2"/>
        <v>0</v>
      </c>
      <c r="S74" s="45">
        <f t="shared" si="3"/>
        <v>0</v>
      </c>
      <c r="T74" s="35"/>
    </row>
    <row r="75" spans="1:20" s="34" customFormat="1" ht="24.95" customHeight="1" x14ac:dyDescent="0.2">
      <c r="A75" s="35">
        <v>57</v>
      </c>
      <c r="B75" s="36" t="s">
        <v>361</v>
      </c>
      <c r="C75" s="37">
        <v>8302939023</v>
      </c>
      <c r="D75" s="35"/>
      <c r="E75" s="38"/>
      <c r="F75" s="39">
        <v>120471730</v>
      </c>
      <c r="G75" s="35"/>
      <c r="H75" s="35"/>
      <c r="I75" s="40">
        <v>0</v>
      </c>
      <c r="J75" s="41">
        <v>108000000</v>
      </c>
      <c r="K75" s="35"/>
      <c r="L75" s="40">
        <v>4222071</v>
      </c>
      <c r="M75" s="35"/>
      <c r="N75" s="42">
        <f t="shared" si="0"/>
        <v>8249659</v>
      </c>
      <c r="O75" s="43"/>
      <c r="P75" s="35"/>
      <c r="Q75" s="126">
        <f t="shared" si="1"/>
        <v>412482.95000000007</v>
      </c>
      <c r="R75" s="45">
        <f t="shared" si="2"/>
        <v>0</v>
      </c>
      <c r="S75" s="45">
        <f t="shared" si="3"/>
        <v>0</v>
      </c>
      <c r="T75" s="35"/>
    </row>
    <row r="76" spans="1:20" s="34" customFormat="1" ht="24.95" customHeight="1" x14ac:dyDescent="0.2">
      <c r="A76" s="35">
        <v>58</v>
      </c>
      <c r="B76" s="36" t="s">
        <v>362</v>
      </c>
      <c r="C76" s="37">
        <v>8308132980</v>
      </c>
      <c r="D76" s="35"/>
      <c r="E76" s="38"/>
      <c r="F76" s="39">
        <v>122845810</v>
      </c>
      <c r="G76" s="35"/>
      <c r="H76" s="35"/>
      <c r="I76" s="40">
        <v>0</v>
      </c>
      <c r="J76" s="41">
        <v>108000000</v>
      </c>
      <c r="K76" s="35"/>
      <c r="L76" s="40">
        <v>3700242</v>
      </c>
      <c r="M76" s="35"/>
      <c r="N76" s="42">
        <f t="shared" si="0"/>
        <v>11145568</v>
      </c>
      <c r="O76" s="43"/>
      <c r="P76" s="35"/>
      <c r="Q76" s="126">
        <f t="shared" si="1"/>
        <v>557278.4</v>
      </c>
      <c r="R76" s="45">
        <f t="shared" si="2"/>
        <v>0</v>
      </c>
      <c r="S76" s="45">
        <f t="shared" si="3"/>
        <v>0</v>
      </c>
      <c r="T76" s="35"/>
    </row>
    <row r="77" spans="1:20" s="34" customFormat="1" ht="24.95" customHeight="1" x14ac:dyDescent="0.2">
      <c r="A77" s="35">
        <v>59</v>
      </c>
      <c r="B77" s="36" t="s">
        <v>363</v>
      </c>
      <c r="C77" s="37">
        <v>3300483434</v>
      </c>
      <c r="D77" s="35"/>
      <c r="E77" s="38"/>
      <c r="F77" s="39">
        <v>65000000</v>
      </c>
      <c r="G77" s="35"/>
      <c r="H77" s="35"/>
      <c r="I77" s="40">
        <v>0</v>
      </c>
      <c r="J77" s="41">
        <v>108000000</v>
      </c>
      <c r="K77" s="35"/>
      <c r="L77" s="40">
        <v>0</v>
      </c>
      <c r="M77" s="35"/>
      <c r="N77" s="42">
        <f t="shared" si="0"/>
        <v>0</v>
      </c>
      <c r="O77" s="43"/>
      <c r="P77" s="35"/>
      <c r="Q77" s="126">
        <f t="shared" si="1"/>
        <v>0</v>
      </c>
      <c r="R77" s="45">
        <f t="shared" si="2"/>
        <v>0</v>
      </c>
      <c r="S77" s="45">
        <f t="shared" si="3"/>
        <v>0</v>
      </c>
      <c r="T77" s="35"/>
    </row>
    <row r="78" spans="1:20" s="34" customFormat="1" ht="24.95" customHeight="1" x14ac:dyDescent="0.2">
      <c r="A78" s="35">
        <v>60</v>
      </c>
      <c r="B78" s="129" t="s">
        <v>364</v>
      </c>
      <c r="C78" s="37">
        <v>8458248575</v>
      </c>
      <c r="D78" s="35"/>
      <c r="E78" s="38"/>
      <c r="F78" s="39">
        <v>67395284</v>
      </c>
      <c r="G78" s="35"/>
      <c r="H78" s="35"/>
      <c r="I78" s="40">
        <v>0</v>
      </c>
      <c r="J78" s="41">
        <v>108000000</v>
      </c>
      <c r="K78" s="35"/>
      <c r="L78" s="40">
        <v>3700242</v>
      </c>
      <c r="M78" s="35"/>
      <c r="N78" s="42">
        <f t="shared" si="0"/>
        <v>0</v>
      </c>
      <c r="O78" s="43"/>
      <c r="P78" s="35"/>
      <c r="Q78" s="126">
        <f t="shared" si="1"/>
        <v>0</v>
      </c>
      <c r="R78" s="45">
        <f t="shared" si="2"/>
        <v>0</v>
      </c>
      <c r="S78" s="45">
        <f t="shared" si="3"/>
        <v>0</v>
      </c>
      <c r="T78" s="35"/>
    </row>
    <row r="79" spans="1:20" s="34" customFormat="1" ht="24.95" customHeight="1" x14ac:dyDescent="0.2">
      <c r="A79" s="35">
        <v>61</v>
      </c>
      <c r="B79" s="46" t="s">
        <v>365</v>
      </c>
      <c r="C79" s="37">
        <v>8404689904</v>
      </c>
      <c r="D79" s="35"/>
      <c r="E79" s="38"/>
      <c r="F79" s="39">
        <v>67496784</v>
      </c>
      <c r="G79" s="35"/>
      <c r="H79" s="35"/>
      <c r="I79" s="40">
        <v>0</v>
      </c>
      <c r="J79" s="41">
        <v>108000000</v>
      </c>
      <c r="K79" s="35"/>
      <c r="L79" s="40">
        <v>3700242</v>
      </c>
      <c r="M79" s="35"/>
      <c r="N79" s="42">
        <f t="shared" si="0"/>
        <v>0</v>
      </c>
      <c r="O79" s="43"/>
      <c r="P79" s="35"/>
      <c r="Q79" s="126">
        <f t="shared" si="1"/>
        <v>0</v>
      </c>
      <c r="R79" s="45">
        <f t="shared" si="2"/>
        <v>0</v>
      </c>
      <c r="S79" s="45">
        <f t="shared" si="3"/>
        <v>0</v>
      </c>
      <c r="T79" s="35"/>
    </row>
    <row r="80" spans="1:20" s="34" customFormat="1" ht="24.95" customHeight="1" x14ac:dyDescent="0.2">
      <c r="A80" s="35">
        <v>62</v>
      </c>
      <c r="B80" s="49" t="s">
        <v>366</v>
      </c>
      <c r="C80" s="37">
        <v>8414372864</v>
      </c>
      <c r="D80" s="35"/>
      <c r="E80" s="38"/>
      <c r="F80" s="39">
        <v>86151702</v>
      </c>
      <c r="G80" s="35"/>
      <c r="H80" s="35"/>
      <c r="I80" s="40">
        <v>0</v>
      </c>
      <c r="J80" s="41">
        <v>108000000</v>
      </c>
      <c r="K80" s="35"/>
      <c r="L80" s="40">
        <v>3700242</v>
      </c>
      <c r="M80" s="35"/>
      <c r="N80" s="42">
        <f t="shared" si="0"/>
        <v>0</v>
      </c>
      <c r="O80" s="43"/>
      <c r="P80" s="35"/>
      <c r="Q80" s="126">
        <f t="shared" si="1"/>
        <v>0</v>
      </c>
      <c r="R80" s="45">
        <f t="shared" si="2"/>
        <v>0</v>
      </c>
      <c r="S80" s="45">
        <f t="shared" si="3"/>
        <v>0</v>
      </c>
      <c r="T80" s="35"/>
    </row>
    <row r="81" spans="1:20" s="34" customFormat="1" ht="24.95" customHeight="1" x14ac:dyDescent="0.2">
      <c r="A81" s="35">
        <v>63</v>
      </c>
      <c r="B81" s="49" t="s">
        <v>367</v>
      </c>
      <c r="C81" s="37">
        <v>8465084938</v>
      </c>
      <c r="D81" s="35"/>
      <c r="E81" s="38"/>
      <c r="F81" s="39">
        <v>67234284</v>
      </c>
      <c r="G81" s="35"/>
      <c r="H81" s="35"/>
      <c r="I81" s="40">
        <v>0</v>
      </c>
      <c r="J81" s="41">
        <v>108000000</v>
      </c>
      <c r="K81" s="35"/>
      <c r="L81" s="40">
        <v>3700242</v>
      </c>
      <c r="M81" s="35"/>
      <c r="N81" s="42">
        <f t="shared" si="0"/>
        <v>0</v>
      </c>
      <c r="O81" s="43"/>
      <c r="P81" s="35"/>
      <c r="Q81" s="126">
        <f t="shared" si="1"/>
        <v>0</v>
      </c>
      <c r="R81" s="45">
        <f t="shared" si="2"/>
        <v>0</v>
      </c>
      <c r="S81" s="45">
        <f t="shared" si="3"/>
        <v>0</v>
      </c>
      <c r="T81" s="35"/>
    </row>
    <row r="82" spans="1:20" s="34" customFormat="1" ht="24.95" customHeight="1" x14ac:dyDescent="0.2">
      <c r="A82" s="35">
        <v>64</v>
      </c>
      <c r="B82" s="36" t="s">
        <v>368</v>
      </c>
      <c r="C82" s="37">
        <v>1800766853</v>
      </c>
      <c r="D82" s="35"/>
      <c r="E82" s="38"/>
      <c r="F82" s="39">
        <v>117241798.59999998</v>
      </c>
      <c r="G82" s="35"/>
      <c r="H82" s="35"/>
      <c r="I82" s="40">
        <v>1</v>
      </c>
      <c r="J82" s="41">
        <v>144000000</v>
      </c>
      <c r="K82" s="35"/>
      <c r="L82" s="40">
        <v>5789750.8199999984</v>
      </c>
      <c r="M82" s="35"/>
      <c r="N82" s="42">
        <f t="shared" si="0"/>
        <v>0</v>
      </c>
      <c r="O82" s="43"/>
      <c r="P82" s="35"/>
      <c r="Q82" s="126">
        <f t="shared" si="1"/>
        <v>0</v>
      </c>
      <c r="R82" s="45">
        <f t="shared" si="2"/>
        <v>0</v>
      </c>
      <c r="S82" s="45">
        <f t="shared" si="3"/>
        <v>0</v>
      </c>
      <c r="T82" s="35"/>
    </row>
    <row r="83" spans="1:20" s="34" customFormat="1" ht="24.95" customHeight="1" x14ac:dyDescent="0.2">
      <c r="A83" s="35">
        <v>65</v>
      </c>
      <c r="B83" s="36" t="s">
        <v>369</v>
      </c>
      <c r="C83" s="37">
        <v>1800766902</v>
      </c>
      <c r="D83" s="35"/>
      <c r="E83" s="38"/>
      <c r="F83" s="39">
        <v>165034986</v>
      </c>
      <c r="G83" s="35"/>
      <c r="H83" s="35"/>
      <c r="I83" s="40">
        <v>2</v>
      </c>
      <c r="J83" s="41">
        <v>194400000</v>
      </c>
      <c r="K83" s="35"/>
      <c r="L83" s="40">
        <v>7913773.9799999986</v>
      </c>
      <c r="M83" s="35"/>
      <c r="N83" s="42">
        <f t="shared" ref="N83:N146" si="4">IF(F83-(J83+K83+L83)&gt;0,(F83-(J83+K83+L83)),0)</f>
        <v>0</v>
      </c>
      <c r="O83" s="43"/>
      <c r="P83" s="35"/>
      <c r="Q83" s="126">
        <f t="shared" ref="Q83:Q146" si="5">IF((N83/12)&lt;=5000000,(N83/12)*5%*12,IF((N83/12)&lt;=10000000,((N83/12)*10%-250000)*12,IF((N83/12)&lt;=18000000,((N83/12)*15%-750000)*12,IF((N83/12)&lt;32000000,((N83/12)*20%-1650000)*12,IF((N83/12)&lt;=52000000,((N83/12)*25%-3250000)*12,IF((N83/12)&lt;=80000000,((N83/12)*30%-5850000)*12,((N83/12)*35%-9850000)*12))))))</f>
        <v>0</v>
      </c>
      <c r="R83" s="45">
        <f t="shared" ref="R83:R146" si="6">IF(O83-Q83&lt;0,0,O83-Q83)</f>
        <v>0</v>
      </c>
      <c r="S83" s="45">
        <f t="shared" ref="S83:S146" si="7">IF(E83="X",Q83-O83,0)</f>
        <v>0</v>
      </c>
      <c r="T83" s="35"/>
    </row>
    <row r="84" spans="1:20" s="34" customFormat="1" ht="24.95" customHeight="1" x14ac:dyDescent="0.2">
      <c r="A84" s="35">
        <v>66</v>
      </c>
      <c r="B84" s="36" t="s">
        <v>370</v>
      </c>
      <c r="C84" s="37">
        <v>1801019572</v>
      </c>
      <c r="D84" s="130"/>
      <c r="E84" s="131"/>
      <c r="F84" s="39">
        <v>77203978</v>
      </c>
      <c r="G84" s="130"/>
      <c r="H84" s="130"/>
      <c r="I84" s="40">
        <v>3</v>
      </c>
      <c r="J84" s="41">
        <v>158400000</v>
      </c>
      <c r="K84" s="35"/>
      <c r="L84" s="40">
        <v>3983627.3400000003</v>
      </c>
      <c r="M84" s="35"/>
      <c r="N84" s="42">
        <f t="shared" si="4"/>
        <v>0</v>
      </c>
      <c r="O84" s="43"/>
      <c r="P84" s="35"/>
      <c r="Q84" s="126">
        <f t="shared" si="5"/>
        <v>0</v>
      </c>
      <c r="R84" s="45">
        <f t="shared" si="6"/>
        <v>0</v>
      </c>
      <c r="S84" s="45">
        <f t="shared" si="7"/>
        <v>0</v>
      </c>
      <c r="T84" s="35"/>
    </row>
    <row r="85" spans="1:20" s="34" customFormat="1" ht="24.95" customHeight="1" x14ac:dyDescent="0.2">
      <c r="A85" s="35">
        <v>67</v>
      </c>
      <c r="B85" s="36" t="s">
        <v>371</v>
      </c>
      <c r="C85" s="37">
        <v>8101438122</v>
      </c>
      <c r="D85" s="35"/>
      <c r="E85" s="38"/>
      <c r="F85" s="39">
        <v>89137135</v>
      </c>
      <c r="G85" s="35"/>
      <c r="H85" s="35"/>
      <c r="I85" s="40">
        <f>2-1</f>
        <v>1</v>
      </c>
      <c r="J85" s="41">
        <v>151200000</v>
      </c>
      <c r="K85" s="35"/>
      <c r="L85" s="40">
        <v>3364620.5249999999</v>
      </c>
      <c r="M85" s="35"/>
      <c r="N85" s="42">
        <f t="shared" si="4"/>
        <v>0</v>
      </c>
      <c r="O85" s="43"/>
      <c r="P85" s="35"/>
      <c r="Q85" s="126">
        <f t="shared" si="5"/>
        <v>0</v>
      </c>
      <c r="R85" s="45">
        <f t="shared" si="6"/>
        <v>0</v>
      </c>
      <c r="S85" s="45">
        <f t="shared" si="7"/>
        <v>0</v>
      </c>
      <c r="T85" s="35"/>
    </row>
    <row r="86" spans="1:20" s="34" customFormat="1" ht="24.95" customHeight="1" x14ac:dyDescent="0.2">
      <c r="A86" s="35">
        <v>68</v>
      </c>
      <c r="B86" s="36" t="s">
        <v>372</v>
      </c>
      <c r="C86" s="37">
        <v>1800767938</v>
      </c>
      <c r="D86" s="35"/>
      <c r="E86" s="38"/>
      <c r="F86" s="39">
        <v>114836600</v>
      </c>
      <c r="G86" s="35"/>
      <c r="H86" s="35"/>
      <c r="I86" s="40">
        <f>1+1</f>
        <v>2</v>
      </c>
      <c r="J86" s="41">
        <v>194400000</v>
      </c>
      <c r="K86" s="35"/>
      <c r="L86" s="40">
        <v>5075973</v>
      </c>
      <c r="M86" s="35"/>
      <c r="N86" s="42">
        <f t="shared" si="4"/>
        <v>0</v>
      </c>
      <c r="O86" s="43"/>
      <c r="P86" s="35"/>
      <c r="Q86" s="126">
        <f t="shared" si="5"/>
        <v>0</v>
      </c>
      <c r="R86" s="45">
        <f t="shared" si="6"/>
        <v>0</v>
      </c>
      <c r="S86" s="45">
        <f t="shared" si="7"/>
        <v>0</v>
      </c>
      <c r="T86" s="35"/>
    </row>
    <row r="87" spans="1:20" s="34" customFormat="1" ht="24.95" customHeight="1" x14ac:dyDescent="0.2">
      <c r="A87" s="35">
        <v>69</v>
      </c>
      <c r="B87" s="36" t="s">
        <v>373</v>
      </c>
      <c r="C87" s="37">
        <v>8053590558</v>
      </c>
      <c r="D87" s="35"/>
      <c r="E87" s="38"/>
      <c r="F87" s="39">
        <v>26723670</v>
      </c>
      <c r="G87" s="35"/>
      <c r="H87" s="35"/>
      <c r="I87" s="40">
        <v>0</v>
      </c>
      <c r="J87" s="41">
        <v>27000000</v>
      </c>
      <c r="K87" s="35"/>
      <c r="L87" s="40">
        <v>1318779</v>
      </c>
      <c r="M87" s="35"/>
      <c r="N87" s="42">
        <f t="shared" si="4"/>
        <v>0</v>
      </c>
      <c r="O87" s="43"/>
      <c r="P87" s="35"/>
      <c r="Q87" s="126">
        <f t="shared" si="5"/>
        <v>0</v>
      </c>
      <c r="R87" s="45">
        <f t="shared" si="6"/>
        <v>0</v>
      </c>
      <c r="S87" s="45">
        <f t="shared" si="7"/>
        <v>0</v>
      </c>
      <c r="T87" s="35"/>
    </row>
    <row r="88" spans="1:20" s="34" customFormat="1" ht="24.95" customHeight="1" x14ac:dyDescent="0.2">
      <c r="A88" s="35">
        <v>70</v>
      </c>
      <c r="B88" s="36" t="s">
        <v>374</v>
      </c>
      <c r="C88" s="37">
        <v>8132953490</v>
      </c>
      <c r="D88" s="35"/>
      <c r="E88" s="38"/>
      <c r="F88" s="39">
        <v>108390330</v>
      </c>
      <c r="G88" s="35"/>
      <c r="H88" s="35"/>
      <c r="I88" s="40">
        <v>0</v>
      </c>
      <c r="J88" s="41">
        <v>108000000</v>
      </c>
      <c r="K88" s="35"/>
      <c r="L88" s="40">
        <v>4222071</v>
      </c>
      <c r="M88" s="35"/>
      <c r="N88" s="42">
        <f t="shared" si="4"/>
        <v>0</v>
      </c>
      <c r="O88" s="43"/>
      <c r="P88" s="35"/>
      <c r="Q88" s="126">
        <f t="shared" si="5"/>
        <v>0</v>
      </c>
      <c r="R88" s="45">
        <f t="shared" si="6"/>
        <v>0</v>
      </c>
      <c r="S88" s="45">
        <f t="shared" si="7"/>
        <v>0</v>
      </c>
      <c r="T88" s="35"/>
    </row>
    <row r="89" spans="1:20" s="34" customFormat="1" ht="24.95" customHeight="1" x14ac:dyDescent="0.2">
      <c r="A89" s="35">
        <v>71</v>
      </c>
      <c r="B89" s="36" t="s">
        <v>375</v>
      </c>
      <c r="C89" s="37">
        <v>8357961797</v>
      </c>
      <c r="D89" s="35"/>
      <c r="E89" s="38"/>
      <c r="F89" s="39">
        <v>92396660</v>
      </c>
      <c r="G89" s="35"/>
      <c r="H89" s="35"/>
      <c r="I89" s="40">
        <v>0</v>
      </c>
      <c r="J89" s="41">
        <v>108000000</v>
      </c>
      <c r="K89" s="35"/>
      <c r="L89" s="40">
        <v>3700242</v>
      </c>
      <c r="M89" s="35"/>
      <c r="N89" s="42">
        <f t="shared" si="4"/>
        <v>0</v>
      </c>
      <c r="O89" s="43"/>
      <c r="P89" s="35"/>
      <c r="Q89" s="126">
        <f t="shared" si="5"/>
        <v>0</v>
      </c>
      <c r="R89" s="45">
        <f t="shared" si="6"/>
        <v>0</v>
      </c>
      <c r="S89" s="45">
        <f t="shared" si="7"/>
        <v>0</v>
      </c>
      <c r="T89" s="35"/>
    </row>
    <row r="90" spans="1:20" s="34" customFormat="1" ht="24.95" customHeight="1" x14ac:dyDescent="0.2">
      <c r="A90" s="35">
        <v>72</v>
      </c>
      <c r="B90" s="36" t="s">
        <v>376</v>
      </c>
      <c r="C90" s="37">
        <v>1800766998</v>
      </c>
      <c r="D90" s="35"/>
      <c r="E90" s="38"/>
      <c r="F90" s="39">
        <v>231921820</v>
      </c>
      <c r="G90" s="35"/>
      <c r="H90" s="35"/>
      <c r="I90" s="40">
        <v>3</v>
      </c>
      <c r="J90" s="41">
        <v>237600000</v>
      </c>
      <c r="K90" s="35"/>
      <c r="L90" s="40">
        <v>7848436.0499999989</v>
      </c>
      <c r="M90" s="35"/>
      <c r="N90" s="42">
        <f t="shared" si="4"/>
        <v>0</v>
      </c>
      <c r="O90" s="43"/>
      <c r="P90" s="35"/>
      <c r="Q90" s="126">
        <f t="shared" si="5"/>
        <v>0</v>
      </c>
      <c r="R90" s="45">
        <f t="shared" si="6"/>
        <v>0</v>
      </c>
      <c r="S90" s="45">
        <f t="shared" si="7"/>
        <v>0</v>
      </c>
      <c r="T90" s="35"/>
    </row>
    <row r="91" spans="1:20" s="34" customFormat="1" ht="24.95" customHeight="1" x14ac:dyDescent="0.2">
      <c r="A91" s="35">
        <v>73</v>
      </c>
      <c r="B91" s="36" t="s">
        <v>377</v>
      </c>
      <c r="C91" s="37">
        <v>1800252174</v>
      </c>
      <c r="D91" s="35"/>
      <c r="E91" s="38"/>
      <c r="F91" s="39">
        <v>270926704</v>
      </c>
      <c r="G91" s="35"/>
      <c r="H91" s="35"/>
      <c r="I91" s="40">
        <v>1</v>
      </c>
      <c r="J91" s="41">
        <v>151200000</v>
      </c>
      <c r="K91" s="35"/>
      <c r="L91" s="40">
        <v>11688020.82</v>
      </c>
      <c r="M91" s="35"/>
      <c r="N91" s="42">
        <f t="shared" si="4"/>
        <v>108038683.18000001</v>
      </c>
      <c r="O91" s="43">
        <v>1469922.1590000005</v>
      </c>
      <c r="P91" s="35"/>
      <c r="Q91" s="126">
        <f t="shared" si="5"/>
        <v>7803868.3180000018</v>
      </c>
      <c r="R91" s="45">
        <f t="shared" si="6"/>
        <v>0</v>
      </c>
      <c r="S91" s="45">
        <f t="shared" si="7"/>
        <v>0</v>
      </c>
      <c r="T91" s="35"/>
    </row>
    <row r="92" spans="1:20" s="34" customFormat="1" ht="24.95" customHeight="1" x14ac:dyDescent="0.2">
      <c r="A92" s="35">
        <v>74</v>
      </c>
      <c r="B92" s="36" t="s">
        <v>378</v>
      </c>
      <c r="C92" s="37">
        <v>1800767159</v>
      </c>
      <c r="D92" s="35"/>
      <c r="E92" s="38"/>
      <c r="F92" s="39">
        <v>195584626</v>
      </c>
      <c r="G92" s="35"/>
      <c r="H92" s="35"/>
      <c r="I92" s="40">
        <v>2</v>
      </c>
      <c r="J92" s="41">
        <v>194400000</v>
      </c>
      <c r="K92" s="35"/>
      <c r="L92" s="40">
        <v>7192701.1799999997</v>
      </c>
      <c r="M92" s="35"/>
      <c r="N92" s="42">
        <f t="shared" si="4"/>
        <v>0</v>
      </c>
      <c r="O92" s="43"/>
      <c r="P92" s="35"/>
      <c r="Q92" s="126">
        <f t="shared" si="5"/>
        <v>0</v>
      </c>
      <c r="R92" s="45">
        <f t="shared" si="6"/>
        <v>0</v>
      </c>
      <c r="S92" s="45">
        <f t="shared" si="7"/>
        <v>0</v>
      </c>
      <c r="T92" s="35"/>
    </row>
    <row r="93" spans="1:20" s="34" customFormat="1" ht="24.95" customHeight="1" x14ac:dyDescent="0.2">
      <c r="A93" s="35">
        <v>75</v>
      </c>
      <c r="B93" s="36" t="s">
        <v>379</v>
      </c>
      <c r="C93" s="37">
        <v>1800767208</v>
      </c>
      <c r="D93" s="35"/>
      <c r="E93" s="38"/>
      <c r="F93" s="39">
        <v>161262250</v>
      </c>
      <c r="G93" s="35"/>
      <c r="H93" s="35"/>
      <c r="I93" s="40">
        <v>3</v>
      </c>
      <c r="J93" s="41">
        <v>237600000</v>
      </c>
      <c r="K93" s="35"/>
      <c r="L93" s="40">
        <v>5792301.9000000004</v>
      </c>
      <c r="M93" s="35"/>
      <c r="N93" s="42">
        <f t="shared" si="4"/>
        <v>0</v>
      </c>
      <c r="O93" s="43"/>
      <c r="P93" s="35"/>
      <c r="Q93" s="126">
        <f t="shared" si="5"/>
        <v>0</v>
      </c>
      <c r="R93" s="45">
        <f t="shared" si="6"/>
        <v>0</v>
      </c>
      <c r="S93" s="45">
        <f t="shared" si="7"/>
        <v>0</v>
      </c>
      <c r="T93" s="35"/>
    </row>
    <row r="94" spans="1:20" s="34" customFormat="1" ht="24.95" customHeight="1" x14ac:dyDescent="0.2">
      <c r="A94" s="35">
        <v>76</v>
      </c>
      <c r="B94" s="36" t="s">
        <v>380</v>
      </c>
      <c r="C94" s="37">
        <v>1801024678</v>
      </c>
      <c r="D94" s="35"/>
      <c r="E94" s="38"/>
      <c r="F94" s="39">
        <v>185820892</v>
      </c>
      <c r="G94" s="35"/>
      <c r="H94" s="35"/>
      <c r="I94" s="40">
        <v>2</v>
      </c>
      <c r="J94" s="41">
        <v>194400000</v>
      </c>
      <c r="K94" s="35"/>
      <c r="L94" s="40">
        <v>6482064.959999999</v>
      </c>
      <c r="M94" s="35"/>
      <c r="N94" s="42">
        <f t="shared" si="4"/>
        <v>0</v>
      </c>
      <c r="O94" s="43"/>
      <c r="P94" s="35"/>
      <c r="Q94" s="126">
        <f t="shared" si="5"/>
        <v>0</v>
      </c>
      <c r="R94" s="45">
        <f t="shared" si="6"/>
        <v>0</v>
      </c>
      <c r="S94" s="45">
        <f t="shared" si="7"/>
        <v>0</v>
      </c>
      <c r="T94" s="35"/>
    </row>
    <row r="95" spans="1:20" s="34" customFormat="1" ht="24.95" customHeight="1" x14ac:dyDescent="0.2">
      <c r="A95" s="35">
        <v>77</v>
      </c>
      <c r="B95" s="36" t="s">
        <v>381</v>
      </c>
      <c r="C95" s="37">
        <v>1800765521</v>
      </c>
      <c r="D95" s="35"/>
      <c r="E95" s="38"/>
      <c r="F95" s="39">
        <v>107838140</v>
      </c>
      <c r="G95" s="35"/>
      <c r="H95" s="35"/>
      <c r="I95" s="40">
        <v>2</v>
      </c>
      <c r="J95" s="41">
        <v>194400000</v>
      </c>
      <c r="K95" s="35"/>
      <c r="L95" s="40">
        <v>4522518</v>
      </c>
      <c r="M95" s="35"/>
      <c r="N95" s="42">
        <f t="shared" si="4"/>
        <v>0</v>
      </c>
      <c r="O95" s="43"/>
      <c r="P95" s="35"/>
      <c r="Q95" s="126">
        <f t="shared" si="5"/>
        <v>0</v>
      </c>
      <c r="R95" s="45">
        <f t="shared" si="6"/>
        <v>0</v>
      </c>
      <c r="S95" s="45">
        <f t="shared" si="7"/>
        <v>0</v>
      </c>
      <c r="T95" s="35"/>
    </row>
    <row r="96" spans="1:20" s="34" customFormat="1" ht="24.95" customHeight="1" x14ac:dyDescent="0.2">
      <c r="A96" s="35">
        <v>78</v>
      </c>
      <c r="B96" s="129" t="s">
        <v>382</v>
      </c>
      <c r="C96" s="37">
        <v>8423996139</v>
      </c>
      <c r="D96" s="35"/>
      <c r="E96" s="38"/>
      <c r="F96" s="39">
        <v>66145784</v>
      </c>
      <c r="G96" s="35"/>
      <c r="H96" s="35"/>
      <c r="I96" s="40">
        <v>0</v>
      </c>
      <c r="J96" s="41">
        <v>108000000</v>
      </c>
      <c r="K96" s="35"/>
      <c r="L96" s="40">
        <v>3700242</v>
      </c>
      <c r="M96" s="35"/>
      <c r="N96" s="42">
        <f t="shared" si="4"/>
        <v>0</v>
      </c>
      <c r="O96" s="43"/>
      <c r="P96" s="35"/>
      <c r="Q96" s="126">
        <f t="shared" si="5"/>
        <v>0</v>
      </c>
      <c r="R96" s="45">
        <f t="shared" si="6"/>
        <v>0</v>
      </c>
      <c r="S96" s="45">
        <f t="shared" si="7"/>
        <v>0</v>
      </c>
      <c r="T96" s="35"/>
    </row>
    <row r="97" spans="1:20" s="34" customFormat="1" ht="24.95" customHeight="1" x14ac:dyDescent="0.2">
      <c r="A97" s="35">
        <v>79</v>
      </c>
      <c r="B97" s="36" t="s">
        <v>91</v>
      </c>
      <c r="C97" s="37">
        <v>8132953532</v>
      </c>
      <c r="D97" s="35"/>
      <c r="E97" s="38"/>
      <c r="F97" s="39">
        <v>154626830</v>
      </c>
      <c r="G97" s="35"/>
      <c r="H97" s="35"/>
      <c r="I97" s="40">
        <v>0</v>
      </c>
      <c r="J97" s="41">
        <v>108000000</v>
      </c>
      <c r="K97" s="35"/>
      <c r="L97" s="40">
        <v>4222071</v>
      </c>
      <c r="M97" s="35"/>
      <c r="N97" s="42">
        <f t="shared" si="4"/>
        <v>42404759</v>
      </c>
      <c r="O97" s="43"/>
      <c r="P97" s="35"/>
      <c r="Q97" s="126">
        <f t="shared" si="5"/>
        <v>2120237.9500000002</v>
      </c>
      <c r="R97" s="45">
        <f t="shared" si="6"/>
        <v>0</v>
      </c>
      <c r="S97" s="45">
        <f t="shared" si="7"/>
        <v>0</v>
      </c>
      <c r="T97" s="35"/>
    </row>
    <row r="98" spans="1:20" s="34" customFormat="1" ht="24.95" customHeight="1" x14ac:dyDescent="0.2">
      <c r="A98" s="35">
        <v>80</v>
      </c>
      <c r="B98" s="36" t="s">
        <v>383</v>
      </c>
      <c r="C98" s="37">
        <v>1800765578</v>
      </c>
      <c r="D98" s="35"/>
      <c r="E98" s="38"/>
      <c r="F98" s="39">
        <v>148004120</v>
      </c>
      <c r="G98" s="35"/>
      <c r="H98" s="35"/>
      <c r="I98" s="40">
        <v>7</v>
      </c>
      <c r="J98" s="41">
        <v>410400000</v>
      </c>
      <c r="K98" s="35"/>
      <c r="L98" s="40">
        <v>7983193.0499999989</v>
      </c>
      <c r="M98" s="35"/>
      <c r="N98" s="42">
        <f t="shared" si="4"/>
        <v>0</v>
      </c>
      <c r="O98" s="43"/>
      <c r="P98" s="35"/>
      <c r="Q98" s="126">
        <f t="shared" si="5"/>
        <v>0</v>
      </c>
      <c r="R98" s="45">
        <f t="shared" si="6"/>
        <v>0</v>
      </c>
      <c r="S98" s="45">
        <f t="shared" si="7"/>
        <v>0</v>
      </c>
      <c r="T98" s="35"/>
    </row>
    <row r="99" spans="1:20" s="34" customFormat="1" ht="24.95" customHeight="1" x14ac:dyDescent="0.2">
      <c r="A99" s="35">
        <v>81</v>
      </c>
      <c r="B99" s="36" t="s">
        <v>220</v>
      </c>
      <c r="C99" s="37">
        <v>1801024692</v>
      </c>
      <c r="D99" s="35"/>
      <c r="E99" s="38"/>
      <c r="F99" s="39">
        <v>195528026</v>
      </c>
      <c r="G99" s="35"/>
      <c r="H99" s="35"/>
      <c r="I99" s="40">
        <v>2</v>
      </c>
      <c r="J99" s="41">
        <v>194400000</v>
      </c>
      <c r="K99" s="35"/>
      <c r="L99" s="40">
        <v>7192701.1799999997</v>
      </c>
      <c r="M99" s="35"/>
      <c r="N99" s="42">
        <f t="shared" si="4"/>
        <v>0</v>
      </c>
      <c r="O99" s="43">
        <v>818366.24099999969</v>
      </c>
      <c r="P99" s="35"/>
      <c r="Q99" s="126">
        <f t="shared" si="5"/>
        <v>0</v>
      </c>
      <c r="R99" s="45">
        <f t="shared" si="6"/>
        <v>818366.24099999969</v>
      </c>
      <c r="S99" s="45">
        <f t="shared" si="7"/>
        <v>0</v>
      </c>
      <c r="T99" s="35"/>
    </row>
    <row r="100" spans="1:20" s="34" customFormat="1" ht="24.95" customHeight="1" x14ac:dyDescent="0.2">
      <c r="A100" s="35">
        <v>82</v>
      </c>
      <c r="B100" s="36" t="s">
        <v>384</v>
      </c>
      <c r="C100" s="37">
        <v>1800765602</v>
      </c>
      <c r="D100" s="35"/>
      <c r="E100" s="38"/>
      <c r="F100" s="39">
        <v>175418652</v>
      </c>
      <c r="G100" s="35"/>
      <c r="H100" s="35"/>
      <c r="I100" s="40">
        <v>2</v>
      </c>
      <c r="J100" s="41">
        <v>194400000</v>
      </c>
      <c r="K100" s="35"/>
      <c r="L100" s="40">
        <v>5739644.6099999994</v>
      </c>
      <c r="M100" s="35"/>
      <c r="N100" s="42">
        <f t="shared" si="4"/>
        <v>0</v>
      </c>
      <c r="O100" s="43"/>
      <c r="P100" s="35"/>
      <c r="Q100" s="126">
        <f t="shared" si="5"/>
        <v>0</v>
      </c>
      <c r="R100" s="45">
        <f t="shared" si="6"/>
        <v>0</v>
      </c>
      <c r="S100" s="45">
        <f t="shared" si="7"/>
        <v>0</v>
      </c>
      <c r="T100" s="35"/>
    </row>
    <row r="101" spans="1:20" s="34" customFormat="1" ht="24.95" customHeight="1" x14ac:dyDescent="0.2">
      <c r="A101" s="35">
        <v>83</v>
      </c>
      <c r="B101" s="36" t="s">
        <v>385</v>
      </c>
      <c r="C101" s="37">
        <v>1801000772</v>
      </c>
      <c r="D101" s="35"/>
      <c r="E101" s="38"/>
      <c r="F101" s="39">
        <v>129297800</v>
      </c>
      <c r="G101" s="35"/>
      <c r="H101" s="35"/>
      <c r="I101" s="40">
        <v>2</v>
      </c>
      <c r="J101" s="41">
        <v>194400000</v>
      </c>
      <c r="K101" s="35"/>
      <c r="L101" s="40">
        <v>5028534</v>
      </c>
      <c r="M101" s="35"/>
      <c r="N101" s="42">
        <f t="shared" si="4"/>
        <v>0</v>
      </c>
      <c r="O101" s="43"/>
      <c r="P101" s="35"/>
      <c r="Q101" s="126">
        <f t="shared" si="5"/>
        <v>0</v>
      </c>
      <c r="R101" s="45">
        <f t="shared" si="6"/>
        <v>0</v>
      </c>
      <c r="S101" s="45">
        <f t="shared" si="7"/>
        <v>0</v>
      </c>
      <c r="T101" s="35"/>
    </row>
    <row r="102" spans="1:20" s="34" customFormat="1" ht="24.95" customHeight="1" x14ac:dyDescent="0.2">
      <c r="A102" s="35">
        <v>84</v>
      </c>
      <c r="B102" s="36" t="s">
        <v>386</v>
      </c>
      <c r="C102" s="37">
        <v>1801178614</v>
      </c>
      <c r="D102" s="35"/>
      <c r="E102" s="38"/>
      <c r="F102" s="39">
        <v>194534000</v>
      </c>
      <c r="G102" s="35"/>
      <c r="H102" s="35"/>
      <c r="I102" s="40">
        <v>1</v>
      </c>
      <c r="J102" s="41">
        <v>151200000</v>
      </c>
      <c r="K102" s="35"/>
      <c r="L102" s="40">
        <v>4981095</v>
      </c>
      <c r="M102" s="35"/>
      <c r="N102" s="42">
        <f t="shared" si="4"/>
        <v>38352905</v>
      </c>
      <c r="O102" s="43"/>
      <c r="P102" s="35"/>
      <c r="Q102" s="126">
        <f t="shared" si="5"/>
        <v>1917645.25</v>
      </c>
      <c r="R102" s="45">
        <f t="shared" si="6"/>
        <v>0</v>
      </c>
      <c r="S102" s="45">
        <f t="shared" si="7"/>
        <v>0</v>
      </c>
      <c r="T102" s="35"/>
    </row>
    <row r="103" spans="1:20" s="34" customFormat="1" ht="24.95" customHeight="1" x14ac:dyDescent="0.2">
      <c r="A103" s="35">
        <v>85</v>
      </c>
      <c r="B103" s="36" t="s">
        <v>387</v>
      </c>
      <c r="C103" s="37">
        <v>8007563101</v>
      </c>
      <c r="D103" s="35"/>
      <c r="E103" s="38"/>
      <c r="F103" s="39">
        <v>115328540</v>
      </c>
      <c r="G103" s="35"/>
      <c r="H103" s="35"/>
      <c r="I103" s="40">
        <v>2</v>
      </c>
      <c r="J103" s="41">
        <v>194400000</v>
      </c>
      <c r="K103" s="35"/>
      <c r="L103" s="40">
        <v>3889998</v>
      </c>
      <c r="M103" s="35"/>
      <c r="N103" s="42">
        <f t="shared" si="4"/>
        <v>0</v>
      </c>
      <c r="O103" s="43"/>
      <c r="P103" s="35"/>
      <c r="Q103" s="126">
        <f t="shared" si="5"/>
        <v>0</v>
      </c>
      <c r="R103" s="45">
        <f t="shared" si="6"/>
        <v>0</v>
      </c>
      <c r="S103" s="45">
        <f t="shared" si="7"/>
        <v>0</v>
      </c>
      <c r="T103" s="35"/>
    </row>
    <row r="104" spans="1:20" s="34" customFormat="1" ht="24.95" customHeight="1" x14ac:dyDescent="0.2">
      <c r="A104" s="35">
        <v>86</v>
      </c>
      <c r="B104" s="36" t="s">
        <v>388</v>
      </c>
      <c r="C104" s="37">
        <v>1800765916</v>
      </c>
      <c r="D104" s="35"/>
      <c r="E104" s="38"/>
      <c r="F104" s="39">
        <v>298325400.80000001</v>
      </c>
      <c r="G104" s="35"/>
      <c r="H104" s="35"/>
      <c r="I104" s="40">
        <v>2</v>
      </c>
      <c r="J104" s="41">
        <v>194400000</v>
      </c>
      <c r="K104" s="35"/>
      <c r="L104" s="40">
        <v>11103619.779000001</v>
      </c>
      <c r="M104" s="35"/>
      <c r="N104" s="42">
        <f t="shared" si="4"/>
        <v>92821781.020999998</v>
      </c>
      <c r="O104" s="43"/>
      <c r="P104" s="35"/>
      <c r="Q104" s="126">
        <f t="shared" si="5"/>
        <v>6282178.1021000007</v>
      </c>
      <c r="R104" s="45">
        <f t="shared" si="6"/>
        <v>0</v>
      </c>
      <c r="S104" s="45">
        <f t="shared" si="7"/>
        <v>0</v>
      </c>
      <c r="T104" s="35"/>
    </row>
    <row r="105" spans="1:20" s="34" customFormat="1" ht="24.95" customHeight="1" x14ac:dyDescent="0.2">
      <c r="A105" s="35">
        <v>87</v>
      </c>
      <c r="B105" s="36" t="s">
        <v>389</v>
      </c>
      <c r="C105" s="37">
        <v>1800766155</v>
      </c>
      <c r="D105" s="35"/>
      <c r="E105" s="38"/>
      <c r="F105" s="39">
        <v>217273897.60000002</v>
      </c>
      <c r="G105" s="35"/>
      <c r="H105" s="35"/>
      <c r="I105" s="40">
        <v>3</v>
      </c>
      <c r="J105" s="41">
        <v>237600000</v>
      </c>
      <c r="K105" s="35"/>
      <c r="L105" s="40">
        <v>10631079.900000002</v>
      </c>
      <c r="M105" s="35"/>
      <c r="N105" s="42">
        <f t="shared" si="4"/>
        <v>0</v>
      </c>
      <c r="O105" s="43"/>
      <c r="P105" s="35"/>
      <c r="Q105" s="126">
        <f t="shared" si="5"/>
        <v>0</v>
      </c>
      <c r="R105" s="45">
        <f t="shared" si="6"/>
        <v>0</v>
      </c>
      <c r="S105" s="45">
        <f t="shared" si="7"/>
        <v>0</v>
      </c>
      <c r="T105" s="35"/>
    </row>
    <row r="106" spans="1:20" s="34" customFormat="1" ht="24.95" customHeight="1" x14ac:dyDescent="0.2">
      <c r="A106" s="35">
        <v>88</v>
      </c>
      <c r="B106" s="36" t="s">
        <v>390</v>
      </c>
      <c r="C106" s="37">
        <v>1800766500</v>
      </c>
      <c r="D106" s="35"/>
      <c r="E106" s="38"/>
      <c r="F106" s="39">
        <v>326740162</v>
      </c>
      <c r="G106" s="35"/>
      <c r="H106" s="35"/>
      <c r="I106" s="40">
        <f>2-1</f>
        <v>1</v>
      </c>
      <c r="J106" s="41">
        <v>151200000</v>
      </c>
      <c r="K106" s="35"/>
      <c r="L106" s="40">
        <v>12370826.16</v>
      </c>
      <c r="M106" s="35"/>
      <c r="N106" s="42">
        <f t="shared" si="4"/>
        <v>163169335.84</v>
      </c>
      <c r="O106" s="43">
        <v>1383945.4039999996</v>
      </c>
      <c r="P106" s="35"/>
      <c r="Q106" s="126">
        <f t="shared" si="5"/>
        <v>15475400.376000002</v>
      </c>
      <c r="R106" s="45">
        <f t="shared" si="6"/>
        <v>0</v>
      </c>
      <c r="S106" s="45">
        <f t="shared" si="7"/>
        <v>0</v>
      </c>
      <c r="T106" s="35"/>
    </row>
    <row r="107" spans="1:20" s="34" customFormat="1" ht="24.95" customHeight="1" x14ac:dyDescent="0.2">
      <c r="A107" s="35">
        <v>89</v>
      </c>
      <c r="B107" s="36" t="s">
        <v>391</v>
      </c>
      <c r="C107" s="37">
        <v>1800766652</v>
      </c>
      <c r="D107" s="35"/>
      <c r="E107" s="38"/>
      <c r="F107" s="39">
        <v>242223570</v>
      </c>
      <c r="G107" s="35"/>
      <c r="H107" s="35"/>
      <c r="I107" s="40">
        <v>3</v>
      </c>
      <c r="J107" s="41">
        <v>237600000</v>
      </c>
      <c r="K107" s="35"/>
      <c r="L107" s="40">
        <v>8823654</v>
      </c>
      <c r="M107" s="35"/>
      <c r="N107" s="42">
        <f t="shared" si="4"/>
        <v>0</v>
      </c>
      <c r="O107" s="43"/>
      <c r="P107" s="35"/>
      <c r="Q107" s="126">
        <f t="shared" si="5"/>
        <v>0</v>
      </c>
      <c r="R107" s="45">
        <f t="shared" si="6"/>
        <v>0</v>
      </c>
      <c r="S107" s="45">
        <f t="shared" si="7"/>
        <v>0</v>
      </c>
      <c r="T107" s="35"/>
    </row>
    <row r="108" spans="1:20" s="34" customFormat="1" ht="24.95" customHeight="1" x14ac:dyDescent="0.2">
      <c r="A108" s="35">
        <v>90</v>
      </c>
      <c r="B108" s="36" t="s">
        <v>392</v>
      </c>
      <c r="C108" s="37">
        <v>1800766701</v>
      </c>
      <c r="D108" s="35"/>
      <c r="E108" s="38"/>
      <c r="F108" s="39">
        <v>209861620</v>
      </c>
      <c r="G108" s="35"/>
      <c r="H108" s="35"/>
      <c r="I108" s="40">
        <v>2</v>
      </c>
      <c r="J108" s="41">
        <v>194400000</v>
      </c>
      <c r="K108" s="35"/>
      <c r="L108" s="40">
        <v>9843592.5000000019</v>
      </c>
      <c r="M108" s="35"/>
      <c r="N108" s="42">
        <f t="shared" si="4"/>
        <v>5618027.5</v>
      </c>
      <c r="O108" s="43"/>
      <c r="P108" s="35"/>
      <c r="Q108" s="126">
        <f t="shared" si="5"/>
        <v>280901.375</v>
      </c>
      <c r="R108" s="45">
        <f t="shared" si="6"/>
        <v>0</v>
      </c>
      <c r="S108" s="45">
        <f t="shared" si="7"/>
        <v>0</v>
      </c>
      <c r="T108" s="35"/>
    </row>
    <row r="109" spans="1:20" s="34" customFormat="1" ht="24.95" customHeight="1" x14ac:dyDescent="0.2">
      <c r="A109" s="35">
        <v>91</v>
      </c>
      <c r="B109" s="36" t="s">
        <v>393</v>
      </c>
      <c r="C109" s="37">
        <v>1800766740</v>
      </c>
      <c r="D109" s="35"/>
      <c r="E109" s="38"/>
      <c r="F109" s="39">
        <v>190311513</v>
      </c>
      <c r="G109" s="35"/>
      <c r="H109" s="35"/>
      <c r="I109" s="40">
        <v>2</v>
      </c>
      <c r="J109" s="41">
        <v>194400000</v>
      </c>
      <c r="K109" s="35"/>
      <c r="L109" s="40">
        <v>7381982.790000001</v>
      </c>
      <c r="M109" s="35"/>
      <c r="N109" s="42">
        <f t="shared" si="4"/>
        <v>0</v>
      </c>
      <c r="O109" s="43"/>
      <c r="P109" s="35"/>
      <c r="Q109" s="126">
        <f t="shared" si="5"/>
        <v>0</v>
      </c>
      <c r="R109" s="45">
        <f t="shared" si="6"/>
        <v>0</v>
      </c>
      <c r="S109" s="45">
        <f t="shared" si="7"/>
        <v>0</v>
      </c>
      <c r="T109" s="35"/>
    </row>
    <row r="110" spans="1:20" s="34" customFormat="1" ht="24.95" customHeight="1" x14ac:dyDescent="0.2">
      <c r="A110" s="35">
        <v>92</v>
      </c>
      <c r="B110" s="36" t="s">
        <v>394</v>
      </c>
      <c r="C110" s="37">
        <v>1800766772</v>
      </c>
      <c r="D110" s="35"/>
      <c r="E110" s="38"/>
      <c r="F110" s="39">
        <v>201096252</v>
      </c>
      <c r="G110" s="35"/>
      <c r="H110" s="35"/>
      <c r="I110" s="40">
        <f>2+1</f>
        <v>3</v>
      </c>
      <c r="J110" s="41">
        <v>237600000</v>
      </c>
      <c r="K110" s="35"/>
      <c r="L110" s="40">
        <v>6482064.959999999</v>
      </c>
      <c r="M110" s="35"/>
      <c r="N110" s="42">
        <f t="shared" si="4"/>
        <v>0</v>
      </c>
      <c r="O110" s="43"/>
      <c r="P110" s="35"/>
      <c r="Q110" s="126">
        <f t="shared" si="5"/>
        <v>0</v>
      </c>
      <c r="R110" s="45">
        <f t="shared" si="6"/>
        <v>0</v>
      </c>
      <c r="S110" s="45">
        <f t="shared" si="7"/>
        <v>0</v>
      </c>
      <c r="T110" s="35"/>
    </row>
    <row r="111" spans="1:20" s="34" customFormat="1" ht="24.95" customHeight="1" x14ac:dyDescent="0.2">
      <c r="A111" s="35">
        <v>93</v>
      </c>
      <c r="B111" s="36" t="s">
        <v>395</v>
      </c>
      <c r="C111" s="37">
        <v>1800766807</v>
      </c>
      <c r="D111" s="35"/>
      <c r="E111" s="38"/>
      <c r="F111" s="39">
        <v>171011782</v>
      </c>
      <c r="G111" s="35"/>
      <c r="H111" s="35"/>
      <c r="I111" s="40">
        <v>4</v>
      </c>
      <c r="J111" s="41">
        <v>280800000</v>
      </c>
      <c r="K111" s="35"/>
      <c r="L111" s="40">
        <v>6482064.959999999</v>
      </c>
      <c r="M111" s="35"/>
      <c r="N111" s="42">
        <f t="shared" si="4"/>
        <v>0</v>
      </c>
      <c r="O111" s="43"/>
      <c r="P111" s="35"/>
      <c r="Q111" s="126">
        <f t="shared" si="5"/>
        <v>0</v>
      </c>
      <c r="R111" s="45">
        <f t="shared" si="6"/>
        <v>0</v>
      </c>
      <c r="S111" s="45">
        <f t="shared" si="7"/>
        <v>0</v>
      </c>
      <c r="T111" s="35"/>
    </row>
    <row r="112" spans="1:20" s="34" customFormat="1" ht="24.95" customHeight="1" x14ac:dyDescent="0.2">
      <c r="A112" s="35">
        <v>94</v>
      </c>
      <c r="B112" s="36" t="s">
        <v>396</v>
      </c>
      <c r="C112" s="37">
        <v>1800766814</v>
      </c>
      <c r="D112" s="35"/>
      <c r="E112" s="38"/>
      <c r="F112" s="39">
        <v>197075737</v>
      </c>
      <c r="G112" s="35"/>
      <c r="H112" s="35"/>
      <c r="I112" s="40">
        <v>2</v>
      </c>
      <c r="J112" s="41">
        <v>194400000</v>
      </c>
      <c r="K112" s="35"/>
      <c r="L112" s="40">
        <v>6482064.959999999</v>
      </c>
      <c r="M112" s="35"/>
      <c r="N112" s="42">
        <f t="shared" si="4"/>
        <v>0</v>
      </c>
      <c r="O112" s="43"/>
      <c r="P112" s="35"/>
      <c r="Q112" s="126">
        <f t="shared" si="5"/>
        <v>0</v>
      </c>
      <c r="R112" s="45">
        <f t="shared" si="6"/>
        <v>0</v>
      </c>
      <c r="S112" s="45">
        <f t="shared" si="7"/>
        <v>0</v>
      </c>
      <c r="T112" s="35"/>
    </row>
    <row r="113" spans="1:20" s="34" customFormat="1" ht="24.95" customHeight="1" x14ac:dyDescent="0.2">
      <c r="A113" s="35">
        <v>95</v>
      </c>
      <c r="B113" s="36" t="s">
        <v>397</v>
      </c>
      <c r="C113" s="37">
        <v>1800766719</v>
      </c>
      <c r="D113" s="35"/>
      <c r="E113" s="38"/>
      <c r="F113" s="39">
        <v>224053312</v>
      </c>
      <c r="G113" s="35"/>
      <c r="H113" s="35"/>
      <c r="I113" s="40">
        <v>2</v>
      </c>
      <c r="J113" s="41">
        <v>194400000</v>
      </c>
      <c r="K113" s="35"/>
      <c r="L113" s="40">
        <v>6482064.959999999</v>
      </c>
      <c r="M113" s="35"/>
      <c r="N113" s="42">
        <f t="shared" si="4"/>
        <v>23171247.039999992</v>
      </c>
      <c r="O113" s="43"/>
      <c r="P113" s="35"/>
      <c r="Q113" s="126">
        <f t="shared" si="5"/>
        <v>1158562.3519999997</v>
      </c>
      <c r="R113" s="45">
        <f t="shared" si="6"/>
        <v>0</v>
      </c>
      <c r="S113" s="45">
        <f t="shared" si="7"/>
        <v>0</v>
      </c>
      <c r="T113" s="35"/>
    </row>
    <row r="114" spans="1:20" s="34" customFormat="1" ht="24.95" customHeight="1" x14ac:dyDescent="0.2">
      <c r="A114" s="35">
        <v>96</v>
      </c>
      <c r="B114" s="36" t="s">
        <v>398</v>
      </c>
      <c r="C114" s="37">
        <v>1801024614</v>
      </c>
      <c r="D114" s="35"/>
      <c r="E114" s="38"/>
      <c r="F114" s="39">
        <v>164322056</v>
      </c>
      <c r="G114" s="35"/>
      <c r="H114" s="35"/>
      <c r="I114" s="40">
        <v>1</v>
      </c>
      <c r="J114" s="41">
        <v>151200000</v>
      </c>
      <c r="K114" s="35"/>
      <c r="L114" s="40">
        <v>6424189.3799999999</v>
      </c>
      <c r="M114" s="35"/>
      <c r="N114" s="42">
        <f t="shared" si="4"/>
        <v>6697866.6200000048</v>
      </c>
      <c r="O114" s="43"/>
      <c r="P114" s="35"/>
      <c r="Q114" s="126">
        <f t="shared" si="5"/>
        <v>334893.3310000003</v>
      </c>
      <c r="R114" s="45">
        <f t="shared" si="6"/>
        <v>0</v>
      </c>
      <c r="S114" s="45">
        <f t="shared" si="7"/>
        <v>0</v>
      </c>
      <c r="T114" s="35"/>
    </row>
    <row r="115" spans="1:20" s="34" customFormat="1" ht="24.95" customHeight="1" x14ac:dyDescent="0.2">
      <c r="A115" s="35">
        <v>97</v>
      </c>
      <c r="B115" s="36" t="s">
        <v>399</v>
      </c>
      <c r="C115" s="37">
        <v>1800767247</v>
      </c>
      <c r="D115" s="35"/>
      <c r="E115" s="38"/>
      <c r="F115" s="39">
        <v>165079006</v>
      </c>
      <c r="G115" s="35"/>
      <c r="H115" s="35"/>
      <c r="I115" s="40">
        <v>1</v>
      </c>
      <c r="J115" s="41">
        <v>151200000</v>
      </c>
      <c r="K115" s="35"/>
      <c r="L115" s="40">
        <v>6424189.3799999999</v>
      </c>
      <c r="M115" s="35"/>
      <c r="N115" s="42">
        <f t="shared" si="4"/>
        <v>7454816.6200000048</v>
      </c>
      <c r="O115" s="43"/>
      <c r="P115" s="35"/>
      <c r="Q115" s="126">
        <f t="shared" si="5"/>
        <v>372740.83100000024</v>
      </c>
      <c r="R115" s="45">
        <f t="shared" si="6"/>
        <v>0</v>
      </c>
      <c r="S115" s="45">
        <f t="shared" si="7"/>
        <v>0</v>
      </c>
      <c r="T115" s="35"/>
    </row>
    <row r="116" spans="1:20" s="34" customFormat="1" ht="24.95" customHeight="1" x14ac:dyDescent="0.2">
      <c r="A116" s="35">
        <v>98</v>
      </c>
      <c r="B116" s="36" t="s">
        <v>400</v>
      </c>
      <c r="C116" s="37">
        <v>1800768152</v>
      </c>
      <c r="D116" s="35"/>
      <c r="E116" s="38"/>
      <c r="F116" s="39">
        <v>162499680</v>
      </c>
      <c r="G116" s="35"/>
      <c r="H116" s="35"/>
      <c r="I116" s="40">
        <f>1+1</f>
        <v>2</v>
      </c>
      <c r="J116" s="41">
        <v>194400000</v>
      </c>
      <c r="K116" s="35"/>
      <c r="L116" s="40">
        <v>5075973</v>
      </c>
      <c r="M116" s="35"/>
      <c r="N116" s="42">
        <f t="shared" si="4"/>
        <v>0</v>
      </c>
      <c r="O116" s="43"/>
      <c r="P116" s="35"/>
      <c r="Q116" s="126">
        <f t="shared" si="5"/>
        <v>0</v>
      </c>
      <c r="R116" s="45">
        <f t="shared" si="6"/>
        <v>0</v>
      </c>
      <c r="S116" s="45">
        <f t="shared" si="7"/>
        <v>0</v>
      </c>
      <c r="T116" s="35"/>
    </row>
    <row r="117" spans="1:20" s="34" customFormat="1" ht="24.95" customHeight="1" x14ac:dyDescent="0.2">
      <c r="A117" s="35">
        <v>99</v>
      </c>
      <c r="B117" s="36" t="s">
        <v>401</v>
      </c>
      <c r="C117" s="37">
        <v>8132953518</v>
      </c>
      <c r="D117" s="35"/>
      <c r="E117" s="38"/>
      <c r="F117" s="39">
        <v>94687970</v>
      </c>
      <c r="G117" s="35"/>
      <c r="H117" s="35"/>
      <c r="I117" s="40">
        <v>1</v>
      </c>
      <c r="J117" s="41">
        <v>151200000</v>
      </c>
      <c r="K117" s="35"/>
      <c r="L117" s="40">
        <v>2161498.5</v>
      </c>
      <c r="M117" s="35"/>
      <c r="N117" s="42">
        <f t="shared" si="4"/>
        <v>0</v>
      </c>
      <c r="O117" s="43"/>
      <c r="P117" s="35"/>
      <c r="Q117" s="126">
        <f t="shared" si="5"/>
        <v>0</v>
      </c>
      <c r="R117" s="45">
        <f t="shared" si="6"/>
        <v>0</v>
      </c>
      <c r="S117" s="45">
        <f t="shared" si="7"/>
        <v>0</v>
      </c>
      <c r="T117" s="35"/>
    </row>
    <row r="118" spans="1:20" s="34" customFormat="1" ht="24.95" customHeight="1" x14ac:dyDescent="0.2">
      <c r="A118" s="35">
        <v>100</v>
      </c>
      <c r="B118" s="36" t="s">
        <v>402</v>
      </c>
      <c r="C118" s="37">
        <v>8132953606</v>
      </c>
      <c r="D118" s="35"/>
      <c r="E118" s="38"/>
      <c r="F118" s="39">
        <v>96630470</v>
      </c>
      <c r="G118" s="35"/>
      <c r="H118" s="35"/>
      <c r="I118" s="40">
        <v>1</v>
      </c>
      <c r="J118" s="41">
        <v>151200000</v>
      </c>
      <c r="K118" s="35"/>
      <c r="L118" s="40">
        <v>2865177</v>
      </c>
      <c r="M118" s="35"/>
      <c r="N118" s="42">
        <f t="shared" si="4"/>
        <v>0</v>
      </c>
      <c r="O118" s="43"/>
      <c r="P118" s="35"/>
      <c r="Q118" s="126">
        <f t="shared" si="5"/>
        <v>0</v>
      </c>
      <c r="R118" s="45">
        <f t="shared" si="6"/>
        <v>0</v>
      </c>
      <c r="S118" s="45">
        <f t="shared" si="7"/>
        <v>0</v>
      </c>
      <c r="T118" s="35"/>
    </row>
    <row r="119" spans="1:20" s="34" customFormat="1" ht="24.95" customHeight="1" x14ac:dyDescent="0.2">
      <c r="A119" s="35">
        <v>101</v>
      </c>
      <c r="B119" s="49" t="s">
        <v>403</v>
      </c>
      <c r="C119" s="37">
        <v>8414373096</v>
      </c>
      <c r="D119" s="35"/>
      <c r="E119" s="38"/>
      <c r="F119" s="39">
        <v>87782660</v>
      </c>
      <c r="G119" s="35"/>
      <c r="H119" s="35"/>
      <c r="I119" s="40">
        <v>0</v>
      </c>
      <c r="J119" s="41">
        <v>108000000</v>
      </c>
      <c r="K119" s="35"/>
      <c r="L119" s="40">
        <v>3700242</v>
      </c>
      <c r="M119" s="35"/>
      <c r="N119" s="42">
        <f t="shared" si="4"/>
        <v>0</v>
      </c>
      <c r="O119" s="43"/>
      <c r="P119" s="35"/>
      <c r="Q119" s="126">
        <f t="shared" si="5"/>
        <v>0</v>
      </c>
      <c r="R119" s="45">
        <f t="shared" si="6"/>
        <v>0</v>
      </c>
      <c r="S119" s="45">
        <f t="shared" si="7"/>
        <v>0</v>
      </c>
      <c r="T119" s="35"/>
    </row>
    <row r="120" spans="1:20" s="34" customFormat="1" ht="24.95" customHeight="1" x14ac:dyDescent="0.2">
      <c r="A120" s="35">
        <v>102</v>
      </c>
      <c r="B120" s="36" t="s">
        <v>404</v>
      </c>
      <c r="C120" s="37">
        <v>1800599578</v>
      </c>
      <c r="D120" s="35"/>
      <c r="E120" s="38"/>
      <c r="F120" s="39">
        <v>345676974</v>
      </c>
      <c r="G120" s="35"/>
      <c r="H120" s="35"/>
      <c r="I120" s="40">
        <v>3</v>
      </c>
      <c r="J120" s="41">
        <v>237600000</v>
      </c>
      <c r="K120" s="35"/>
      <c r="L120" s="40">
        <v>12973617.719999999</v>
      </c>
      <c r="M120" s="35"/>
      <c r="N120" s="42">
        <f t="shared" si="4"/>
        <v>95103356.280000001</v>
      </c>
      <c r="O120" s="43"/>
      <c r="P120" s="35"/>
      <c r="Q120" s="126">
        <f t="shared" si="5"/>
        <v>6510335.6280000005</v>
      </c>
      <c r="R120" s="45">
        <f t="shared" si="6"/>
        <v>0</v>
      </c>
      <c r="S120" s="45">
        <f t="shared" si="7"/>
        <v>0</v>
      </c>
      <c r="T120" s="35"/>
    </row>
    <row r="121" spans="1:20" s="34" customFormat="1" ht="24.95" customHeight="1" x14ac:dyDescent="0.2">
      <c r="A121" s="35">
        <v>103</v>
      </c>
      <c r="B121" s="36" t="s">
        <v>405</v>
      </c>
      <c r="C121" s="37">
        <v>1800637230</v>
      </c>
      <c r="D121" s="35"/>
      <c r="E121" s="38"/>
      <c r="F121" s="39">
        <v>128970800</v>
      </c>
      <c r="G121" s="35"/>
      <c r="H121" s="35"/>
      <c r="I121" s="40">
        <v>2</v>
      </c>
      <c r="J121" s="41">
        <v>194400000</v>
      </c>
      <c r="K121" s="35"/>
      <c r="L121" s="40">
        <v>0</v>
      </c>
      <c r="M121" s="35"/>
      <c r="N121" s="42">
        <f t="shared" si="4"/>
        <v>0</v>
      </c>
      <c r="O121" s="43"/>
      <c r="P121" s="35"/>
      <c r="Q121" s="126">
        <f t="shared" si="5"/>
        <v>0</v>
      </c>
      <c r="R121" s="45">
        <f t="shared" si="6"/>
        <v>0</v>
      </c>
      <c r="S121" s="45">
        <f t="shared" si="7"/>
        <v>0</v>
      </c>
      <c r="T121" s="35"/>
    </row>
    <row r="122" spans="1:20" s="34" customFormat="1" ht="24.95" customHeight="1" x14ac:dyDescent="0.2">
      <c r="A122" s="35">
        <v>104</v>
      </c>
      <c r="B122" s="36" t="s">
        <v>406</v>
      </c>
      <c r="C122" s="37">
        <v>1800378924</v>
      </c>
      <c r="D122" s="35"/>
      <c r="E122" s="38"/>
      <c r="F122" s="39">
        <v>240687300.80000001</v>
      </c>
      <c r="G122" s="35"/>
      <c r="H122" s="35"/>
      <c r="I122" s="40">
        <v>2</v>
      </c>
      <c r="J122" s="41">
        <v>194400000</v>
      </c>
      <c r="K122" s="35"/>
      <c r="L122" s="40">
        <v>10501144.479000002</v>
      </c>
      <c r="M122" s="35"/>
      <c r="N122" s="42">
        <f t="shared" si="4"/>
        <v>35786156.32100001</v>
      </c>
      <c r="O122" s="43"/>
      <c r="P122" s="35"/>
      <c r="Q122" s="126">
        <f t="shared" si="5"/>
        <v>1789307.8160500007</v>
      </c>
      <c r="R122" s="45">
        <f t="shared" si="6"/>
        <v>0</v>
      </c>
      <c r="S122" s="45">
        <f t="shared" si="7"/>
        <v>0</v>
      </c>
      <c r="T122" s="35"/>
    </row>
    <row r="123" spans="1:20" s="34" customFormat="1" ht="24.95" customHeight="1" x14ac:dyDescent="0.2">
      <c r="A123" s="35">
        <v>105</v>
      </c>
      <c r="B123" s="36" t="s">
        <v>407</v>
      </c>
      <c r="C123" s="37">
        <v>1800767014</v>
      </c>
      <c r="D123" s="35"/>
      <c r="E123" s="38"/>
      <c r="F123" s="39">
        <v>313484162</v>
      </c>
      <c r="G123" s="35"/>
      <c r="H123" s="35"/>
      <c r="I123" s="40">
        <v>1</v>
      </c>
      <c r="J123" s="41">
        <v>151200000</v>
      </c>
      <c r="K123" s="35"/>
      <c r="L123" s="40">
        <v>11567525.76</v>
      </c>
      <c r="M123" s="35"/>
      <c r="N123" s="42">
        <f t="shared" si="4"/>
        <v>150716636.24000001</v>
      </c>
      <c r="O123" s="43">
        <v>2199648.48</v>
      </c>
      <c r="P123" s="35"/>
      <c r="Q123" s="126">
        <f t="shared" si="5"/>
        <v>13607495.436000001</v>
      </c>
      <c r="R123" s="45">
        <f t="shared" si="6"/>
        <v>0</v>
      </c>
      <c r="S123" s="45">
        <f t="shared" si="7"/>
        <v>0</v>
      </c>
      <c r="T123" s="35"/>
    </row>
    <row r="124" spans="1:20" s="34" customFormat="1" ht="24.95" customHeight="1" x14ac:dyDescent="0.2">
      <c r="A124" s="35">
        <v>106</v>
      </c>
      <c r="B124" s="36" t="s">
        <v>408</v>
      </c>
      <c r="C124" s="37">
        <v>1800767046</v>
      </c>
      <c r="D124" s="35"/>
      <c r="E124" s="38"/>
      <c r="F124" s="39">
        <v>353201442</v>
      </c>
      <c r="G124" s="35"/>
      <c r="H124" s="35"/>
      <c r="I124" s="40">
        <f>1-1</f>
        <v>0</v>
      </c>
      <c r="J124" s="41">
        <v>108000000</v>
      </c>
      <c r="K124" s="35"/>
      <c r="L124" s="40">
        <v>11567525.76</v>
      </c>
      <c r="M124" s="35"/>
      <c r="N124" s="42">
        <f t="shared" si="4"/>
        <v>233633916.24000001</v>
      </c>
      <c r="O124" s="43">
        <v>3287955.4560000002</v>
      </c>
      <c r="P124" s="35"/>
      <c r="Q124" s="126">
        <f t="shared" si="5"/>
        <v>26926783.248000003</v>
      </c>
      <c r="R124" s="45">
        <f t="shared" si="6"/>
        <v>0</v>
      </c>
      <c r="S124" s="45">
        <f t="shared" si="7"/>
        <v>0</v>
      </c>
      <c r="T124" s="35"/>
    </row>
    <row r="125" spans="1:20" s="34" customFormat="1" ht="24.95" customHeight="1" x14ac:dyDescent="0.2">
      <c r="A125" s="35">
        <v>107</v>
      </c>
      <c r="B125" s="36" t="s">
        <v>409</v>
      </c>
      <c r="C125" s="37">
        <v>1800767102</v>
      </c>
      <c r="D125" s="35"/>
      <c r="E125" s="38"/>
      <c r="F125" s="39">
        <v>388411368.69999999</v>
      </c>
      <c r="G125" s="35"/>
      <c r="H125" s="35"/>
      <c r="I125" s="40">
        <v>3</v>
      </c>
      <c r="J125" s="41">
        <v>237600000</v>
      </c>
      <c r="K125" s="35"/>
      <c r="L125" s="40">
        <v>12852806.4</v>
      </c>
      <c r="M125" s="35"/>
      <c r="N125" s="42">
        <f t="shared" si="4"/>
        <v>137958562.29999998</v>
      </c>
      <c r="O125" s="43"/>
      <c r="P125" s="35"/>
      <c r="Q125" s="126">
        <f t="shared" si="5"/>
        <v>11693784.344999999</v>
      </c>
      <c r="R125" s="45">
        <f t="shared" si="6"/>
        <v>0</v>
      </c>
      <c r="S125" s="45">
        <f t="shared" si="7"/>
        <v>0</v>
      </c>
      <c r="T125" s="35"/>
    </row>
    <row r="126" spans="1:20" s="34" customFormat="1" ht="24.95" customHeight="1" x14ac:dyDescent="0.2">
      <c r="A126" s="35">
        <v>108</v>
      </c>
      <c r="B126" s="36" t="s">
        <v>410</v>
      </c>
      <c r="C126" s="37">
        <v>1800767222</v>
      </c>
      <c r="D126" s="35"/>
      <c r="E126" s="38"/>
      <c r="F126" s="39">
        <v>231078230</v>
      </c>
      <c r="G126" s="35"/>
      <c r="H126" s="35"/>
      <c r="I126" s="40">
        <v>2</v>
      </c>
      <c r="J126" s="41">
        <v>194400000</v>
      </c>
      <c r="K126" s="35"/>
      <c r="L126" s="40">
        <v>8823654</v>
      </c>
      <c r="M126" s="35"/>
      <c r="N126" s="42">
        <f t="shared" si="4"/>
        <v>27854576</v>
      </c>
      <c r="O126" s="43"/>
      <c r="P126" s="35"/>
      <c r="Q126" s="126">
        <f t="shared" si="5"/>
        <v>1392728.8</v>
      </c>
      <c r="R126" s="45">
        <f t="shared" si="6"/>
        <v>0</v>
      </c>
      <c r="S126" s="45">
        <f t="shared" si="7"/>
        <v>0</v>
      </c>
      <c r="T126" s="35"/>
    </row>
    <row r="127" spans="1:20" s="34" customFormat="1" ht="24.95" customHeight="1" x14ac:dyDescent="0.2">
      <c r="A127" s="35">
        <v>109</v>
      </c>
      <c r="B127" s="36" t="s">
        <v>411</v>
      </c>
      <c r="C127" s="37">
        <v>8313926516</v>
      </c>
      <c r="D127" s="35"/>
      <c r="E127" s="38"/>
      <c r="F127" s="39">
        <v>305581357.80000001</v>
      </c>
      <c r="G127" s="35"/>
      <c r="H127" s="35"/>
      <c r="I127" s="40">
        <v>2</v>
      </c>
      <c r="J127" s="41">
        <v>194400000</v>
      </c>
      <c r="K127" s="35"/>
      <c r="L127" s="40">
        <v>8023041.8099999987</v>
      </c>
      <c r="M127" s="35"/>
      <c r="N127" s="42">
        <f t="shared" si="4"/>
        <v>103158315.99000001</v>
      </c>
      <c r="O127" s="43"/>
      <c r="P127" s="35"/>
      <c r="Q127" s="126">
        <f t="shared" si="5"/>
        <v>7315831.5990000023</v>
      </c>
      <c r="R127" s="45">
        <f t="shared" si="6"/>
        <v>0</v>
      </c>
      <c r="S127" s="45">
        <f t="shared" si="7"/>
        <v>0</v>
      </c>
      <c r="T127" s="35"/>
    </row>
    <row r="128" spans="1:20" s="34" customFormat="1" ht="24.95" customHeight="1" x14ac:dyDescent="0.2">
      <c r="A128" s="35">
        <v>110</v>
      </c>
      <c r="B128" s="36" t="s">
        <v>412</v>
      </c>
      <c r="C128" s="37">
        <v>1800767399</v>
      </c>
      <c r="D128" s="35"/>
      <c r="E128" s="38"/>
      <c r="F128" s="39">
        <v>314438855.30000001</v>
      </c>
      <c r="G128" s="35"/>
      <c r="H128" s="35"/>
      <c r="I128" s="40">
        <f>1+1</f>
        <v>2</v>
      </c>
      <c r="J128" s="41">
        <v>194400000</v>
      </c>
      <c r="K128" s="35"/>
      <c r="L128" s="40">
        <v>7844354.9099999992</v>
      </c>
      <c r="M128" s="35"/>
      <c r="N128" s="42">
        <f t="shared" si="4"/>
        <v>112194500.39000002</v>
      </c>
      <c r="O128" s="43"/>
      <c r="P128" s="35"/>
      <c r="Q128" s="126">
        <f t="shared" si="5"/>
        <v>8219450.0390000027</v>
      </c>
      <c r="R128" s="45">
        <f t="shared" si="6"/>
        <v>0</v>
      </c>
      <c r="S128" s="45">
        <f t="shared" si="7"/>
        <v>0</v>
      </c>
      <c r="T128" s="35"/>
    </row>
    <row r="129" spans="1:20" s="34" customFormat="1" ht="24.95" customHeight="1" x14ac:dyDescent="0.2">
      <c r="A129" s="35">
        <v>111</v>
      </c>
      <c r="B129" s="36" t="s">
        <v>413</v>
      </c>
      <c r="C129" s="37">
        <v>1800767511</v>
      </c>
      <c r="D129" s="130"/>
      <c r="E129" s="131"/>
      <c r="F129" s="39">
        <v>153448893.59999999</v>
      </c>
      <c r="G129" s="130"/>
      <c r="H129" s="130"/>
      <c r="I129" s="40">
        <v>0</v>
      </c>
      <c r="J129" s="41">
        <v>72000000</v>
      </c>
      <c r="K129" s="35"/>
      <c r="L129" s="40">
        <v>4243901.76</v>
      </c>
      <c r="M129" s="35"/>
      <c r="N129" s="42">
        <f t="shared" si="4"/>
        <v>77204991.839999989</v>
      </c>
      <c r="O129" s="43">
        <v>181557.5120000001</v>
      </c>
      <c r="P129" s="35"/>
      <c r="Q129" s="126">
        <f t="shared" si="5"/>
        <v>4720499.1840000004</v>
      </c>
      <c r="R129" s="45">
        <f t="shared" si="6"/>
        <v>0</v>
      </c>
      <c r="S129" s="45">
        <f t="shared" si="7"/>
        <v>0</v>
      </c>
      <c r="T129" s="35"/>
    </row>
    <row r="130" spans="1:20" s="34" customFormat="1" ht="24.95" customHeight="1" x14ac:dyDescent="0.2">
      <c r="A130" s="35">
        <v>112</v>
      </c>
      <c r="B130" s="36" t="s">
        <v>414</v>
      </c>
      <c r="C130" s="37">
        <v>1800767582</v>
      </c>
      <c r="D130" s="130"/>
      <c r="E130" s="131"/>
      <c r="F130" s="39">
        <v>171061423.59999999</v>
      </c>
      <c r="G130" s="130"/>
      <c r="H130" s="130"/>
      <c r="I130" s="40">
        <v>2</v>
      </c>
      <c r="J130" s="41">
        <v>257400000</v>
      </c>
      <c r="K130" s="35"/>
      <c r="L130" s="40">
        <v>4803442.5599999996</v>
      </c>
      <c r="M130" s="35"/>
      <c r="N130" s="42">
        <f t="shared" si="4"/>
        <v>0</v>
      </c>
      <c r="O130" s="43"/>
      <c r="P130" s="35"/>
      <c r="Q130" s="126">
        <f t="shared" si="5"/>
        <v>0</v>
      </c>
      <c r="R130" s="45">
        <f t="shared" si="6"/>
        <v>0</v>
      </c>
      <c r="S130" s="45">
        <f t="shared" si="7"/>
        <v>0</v>
      </c>
      <c r="T130" s="35"/>
    </row>
    <row r="131" spans="1:20" s="34" customFormat="1" ht="24.95" customHeight="1" x14ac:dyDescent="0.2">
      <c r="A131" s="35">
        <v>113</v>
      </c>
      <c r="B131" s="36" t="s">
        <v>415</v>
      </c>
      <c r="C131" s="37">
        <v>1801025488</v>
      </c>
      <c r="D131" s="35"/>
      <c r="E131" s="38"/>
      <c r="F131" s="39">
        <v>141911216.40000001</v>
      </c>
      <c r="G131" s="35"/>
      <c r="H131" s="35"/>
      <c r="I131" s="40">
        <v>2</v>
      </c>
      <c r="J131" s="41">
        <v>194400000</v>
      </c>
      <c r="K131" s="35"/>
      <c r="L131" s="40">
        <v>5739644.6099999994</v>
      </c>
      <c r="M131" s="35"/>
      <c r="N131" s="42">
        <f t="shared" si="4"/>
        <v>0</v>
      </c>
      <c r="O131" s="43"/>
      <c r="P131" s="35"/>
      <c r="Q131" s="126">
        <f t="shared" si="5"/>
        <v>0</v>
      </c>
      <c r="R131" s="45">
        <f t="shared" si="6"/>
        <v>0</v>
      </c>
      <c r="S131" s="45">
        <f t="shared" si="7"/>
        <v>0</v>
      </c>
      <c r="T131" s="35"/>
    </row>
    <row r="132" spans="1:20" s="34" customFormat="1" ht="24.95" customHeight="1" x14ac:dyDescent="0.2">
      <c r="A132" s="35">
        <v>114</v>
      </c>
      <c r="B132" s="36" t="s">
        <v>416</v>
      </c>
      <c r="C132" s="37">
        <v>1800767737</v>
      </c>
      <c r="D132" s="35"/>
      <c r="E132" s="38"/>
      <c r="F132" s="39">
        <v>250298420.40000001</v>
      </c>
      <c r="G132" s="35"/>
      <c r="H132" s="35"/>
      <c r="I132" s="40">
        <v>0</v>
      </c>
      <c r="J132" s="41">
        <v>108000000</v>
      </c>
      <c r="K132" s="35"/>
      <c r="L132" s="40">
        <v>8693963.8800000008</v>
      </c>
      <c r="M132" s="35"/>
      <c r="N132" s="42">
        <f t="shared" si="4"/>
        <v>133604456.52000001</v>
      </c>
      <c r="O132" s="43">
        <v>1785783.6060000001</v>
      </c>
      <c r="P132" s="35"/>
      <c r="Q132" s="126">
        <f t="shared" si="5"/>
        <v>11040668.478</v>
      </c>
      <c r="R132" s="45">
        <f t="shared" si="6"/>
        <v>0</v>
      </c>
      <c r="S132" s="45">
        <f t="shared" si="7"/>
        <v>0</v>
      </c>
      <c r="T132" s="35"/>
    </row>
    <row r="133" spans="1:20" s="34" customFormat="1" ht="24.95" customHeight="1" x14ac:dyDescent="0.2">
      <c r="A133" s="35">
        <v>115</v>
      </c>
      <c r="B133" s="36" t="s">
        <v>417</v>
      </c>
      <c r="C133" s="37">
        <v>1801024607</v>
      </c>
      <c r="D133" s="35"/>
      <c r="E133" s="38"/>
      <c r="F133" s="39">
        <v>171378458</v>
      </c>
      <c r="G133" s="35"/>
      <c r="H133" s="35"/>
      <c r="I133" s="40">
        <f>2-1</f>
        <v>1</v>
      </c>
      <c r="J133" s="41">
        <v>151200000</v>
      </c>
      <c r="K133" s="35"/>
      <c r="L133" s="40">
        <v>5844959.1899999995</v>
      </c>
      <c r="M133" s="35"/>
      <c r="N133" s="42">
        <f t="shared" si="4"/>
        <v>14333498.810000002</v>
      </c>
      <c r="O133" s="43"/>
      <c r="P133" s="35"/>
      <c r="Q133" s="126">
        <f t="shared" si="5"/>
        <v>716674.94050000014</v>
      </c>
      <c r="R133" s="45">
        <f t="shared" si="6"/>
        <v>0</v>
      </c>
      <c r="S133" s="45">
        <f t="shared" si="7"/>
        <v>0</v>
      </c>
      <c r="T133" s="35"/>
    </row>
    <row r="134" spans="1:20" s="34" customFormat="1" ht="24.95" customHeight="1" x14ac:dyDescent="0.2">
      <c r="A134" s="35">
        <v>116</v>
      </c>
      <c r="B134" s="36" t="s">
        <v>418</v>
      </c>
      <c r="C134" s="37">
        <v>8101438108</v>
      </c>
      <c r="D134" s="35"/>
      <c r="E134" s="38"/>
      <c r="F134" s="39">
        <v>196251630</v>
      </c>
      <c r="G134" s="35"/>
      <c r="H134" s="35"/>
      <c r="I134" s="40">
        <f>2-2</f>
        <v>0</v>
      </c>
      <c r="J134" s="41">
        <v>108000000</v>
      </c>
      <c r="K134" s="35"/>
      <c r="L134" s="40">
        <v>5075973</v>
      </c>
      <c r="M134" s="35"/>
      <c r="N134" s="42">
        <f t="shared" si="4"/>
        <v>83175657</v>
      </c>
      <c r="O134" s="43"/>
      <c r="P134" s="35"/>
      <c r="Q134" s="126">
        <f t="shared" si="5"/>
        <v>5317565.7000000011</v>
      </c>
      <c r="R134" s="45">
        <f t="shared" si="6"/>
        <v>0</v>
      </c>
      <c r="S134" s="45">
        <f t="shared" si="7"/>
        <v>0</v>
      </c>
      <c r="T134" s="35"/>
    </row>
    <row r="135" spans="1:20" s="34" customFormat="1" ht="24.95" customHeight="1" x14ac:dyDescent="0.2">
      <c r="A135" s="35">
        <v>117</v>
      </c>
      <c r="B135" s="36" t="s">
        <v>419</v>
      </c>
      <c r="C135" s="37">
        <v>1801182385</v>
      </c>
      <c r="D135" s="35"/>
      <c r="E135" s="38"/>
      <c r="F135" s="39">
        <v>233049236</v>
      </c>
      <c r="G135" s="35"/>
      <c r="H135" s="35"/>
      <c r="I135" s="40">
        <v>1</v>
      </c>
      <c r="J135" s="41">
        <v>151200000</v>
      </c>
      <c r="K135" s="35"/>
      <c r="L135" s="40">
        <v>5634330.0299999993</v>
      </c>
      <c r="M135" s="35"/>
      <c r="N135" s="42">
        <f t="shared" si="4"/>
        <v>76214905.969999999</v>
      </c>
      <c r="O135" s="43"/>
      <c r="P135" s="35"/>
      <c r="Q135" s="126">
        <f t="shared" si="5"/>
        <v>4621490.597000001</v>
      </c>
      <c r="R135" s="45">
        <f t="shared" si="6"/>
        <v>0</v>
      </c>
      <c r="S135" s="45">
        <f t="shared" si="7"/>
        <v>0</v>
      </c>
      <c r="T135" s="35"/>
    </row>
    <row r="136" spans="1:20" s="34" customFormat="1" ht="24.95" customHeight="1" x14ac:dyDescent="0.2">
      <c r="A136" s="35">
        <v>118</v>
      </c>
      <c r="B136" s="36" t="s">
        <v>420</v>
      </c>
      <c r="C136" s="37">
        <v>8132953638</v>
      </c>
      <c r="D136" s="35"/>
      <c r="E136" s="38"/>
      <c r="F136" s="39">
        <v>181820080.40000001</v>
      </c>
      <c r="G136" s="35"/>
      <c r="H136" s="35"/>
      <c r="I136" s="40">
        <v>2</v>
      </c>
      <c r="J136" s="41">
        <v>194400000</v>
      </c>
      <c r="K136" s="35"/>
      <c r="L136" s="40">
        <v>4981095</v>
      </c>
      <c r="M136" s="35"/>
      <c r="N136" s="42">
        <f t="shared" si="4"/>
        <v>0</v>
      </c>
      <c r="O136" s="43"/>
      <c r="P136" s="35"/>
      <c r="Q136" s="126">
        <f t="shared" si="5"/>
        <v>0</v>
      </c>
      <c r="R136" s="45">
        <f t="shared" si="6"/>
        <v>0</v>
      </c>
      <c r="S136" s="45">
        <f t="shared" si="7"/>
        <v>0</v>
      </c>
      <c r="T136" s="35"/>
    </row>
    <row r="137" spans="1:20" s="34" customFormat="1" ht="24.95" customHeight="1" x14ac:dyDescent="0.2">
      <c r="A137" s="35">
        <v>119</v>
      </c>
      <c r="B137" s="36" t="s">
        <v>421</v>
      </c>
      <c r="C137" s="37">
        <v>8357961765</v>
      </c>
      <c r="D137" s="35"/>
      <c r="E137" s="38"/>
      <c r="F137" s="39">
        <v>92258660</v>
      </c>
      <c r="G137" s="35"/>
      <c r="H137" s="35"/>
      <c r="I137" s="40">
        <v>0</v>
      </c>
      <c r="J137" s="41">
        <v>108000000</v>
      </c>
      <c r="K137" s="35"/>
      <c r="L137" s="40">
        <v>3700242</v>
      </c>
      <c r="M137" s="35"/>
      <c r="N137" s="42">
        <f t="shared" si="4"/>
        <v>0</v>
      </c>
      <c r="O137" s="43"/>
      <c r="P137" s="35"/>
      <c r="Q137" s="126">
        <f t="shared" si="5"/>
        <v>0</v>
      </c>
      <c r="R137" s="45">
        <f t="shared" si="6"/>
        <v>0</v>
      </c>
      <c r="S137" s="45">
        <f t="shared" si="7"/>
        <v>0</v>
      </c>
      <c r="T137" s="35"/>
    </row>
    <row r="138" spans="1:20" s="34" customFormat="1" ht="24.95" customHeight="1" x14ac:dyDescent="0.2">
      <c r="A138" s="35">
        <v>120</v>
      </c>
      <c r="B138" s="36" t="s">
        <v>422</v>
      </c>
      <c r="C138" s="37">
        <v>8357961821</v>
      </c>
      <c r="D138" s="35"/>
      <c r="E138" s="38"/>
      <c r="F138" s="39">
        <v>116298611.59999999</v>
      </c>
      <c r="G138" s="35"/>
      <c r="H138" s="35"/>
      <c r="I138" s="40">
        <v>0</v>
      </c>
      <c r="J138" s="41">
        <v>108000000</v>
      </c>
      <c r="K138" s="35"/>
      <c r="L138" s="40">
        <v>3700242</v>
      </c>
      <c r="M138" s="35"/>
      <c r="N138" s="42">
        <f t="shared" si="4"/>
        <v>4598369.599999994</v>
      </c>
      <c r="O138" s="43"/>
      <c r="P138" s="35"/>
      <c r="Q138" s="126">
        <f t="shared" si="5"/>
        <v>229918.47999999969</v>
      </c>
      <c r="R138" s="45">
        <f t="shared" si="6"/>
        <v>0</v>
      </c>
      <c r="S138" s="45">
        <f t="shared" si="7"/>
        <v>0</v>
      </c>
      <c r="T138" s="35"/>
    </row>
    <row r="139" spans="1:20" s="34" customFormat="1" ht="24.95" customHeight="1" x14ac:dyDescent="0.2">
      <c r="A139" s="35">
        <v>121</v>
      </c>
      <c r="B139" s="46" t="s">
        <v>423</v>
      </c>
      <c r="C139" s="37">
        <v>8369401246</v>
      </c>
      <c r="D139" s="35"/>
      <c r="E139" s="38"/>
      <c r="F139" s="39">
        <v>64398584</v>
      </c>
      <c r="G139" s="35"/>
      <c r="H139" s="35"/>
      <c r="I139" s="40">
        <v>0</v>
      </c>
      <c r="J139" s="41">
        <v>108000000</v>
      </c>
      <c r="K139" s="35"/>
      <c r="L139" s="40">
        <v>3700242</v>
      </c>
      <c r="M139" s="35"/>
      <c r="N139" s="42">
        <f t="shared" si="4"/>
        <v>0</v>
      </c>
      <c r="O139" s="43"/>
      <c r="P139" s="35"/>
      <c r="Q139" s="126">
        <f t="shared" si="5"/>
        <v>0</v>
      </c>
      <c r="R139" s="45">
        <f t="shared" si="6"/>
        <v>0</v>
      </c>
      <c r="S139" s="45">
        <f t="shared" si="7"/>
        <v>0</v>
      </c>
      <c r="T139" s="35"/>
    </row>
    <row r="140" spans="1:20" s="34" customFormat="1" ht="24.95" customHeight="1" x14ac:dyDescent="0.2">
      <c r="A140" s="35">
        <v>122</v>
      </c>
      <c r="B140" s="129" t="s">
        <v>424</v>
      </c>
      <c r="C140" s="37">
        <v>8456694013</v>
      </c>
      <c r="D140" s="35"/>
      <c r="E140" s="38"/>
      <c r="F140" s="39">
        <v>72786092</v>
      </c>
      <c r="G140" s="35"/>
      <c r="H140" s="35"/>
      <c r="I140" s="40">
        <v>0</v>
      </c>
      <c r="J140" s="41">
        <v>108000000</v>
      </c>
      <c r="K140" s="35"/>
      <c r="L140" s="40">
        <v>4222071</v>
      </c>
      <c r="M140" s="35"/>
      <c r="N140" s="42">
        <f t="shared" si="4"/>
        <v>0</v>
      </c>
      <c r="O140" s="43"/>
      <c r="P140" s="35"/>
      <c r="Q140" s="126">
        <f t="shared" si="5"/>
        <v>0</v>
      </c>
      <c r="R140" s="45">
        <f t="shared" si="6"/>
        <v>0</v>
      </c>
      <c r="S140" s="45">
        <f t="shared" si="7"/>
        <v>0</v>
      </c>
      <c r="T140" s="35"/>
    </row>
    <row r="141" spans="1:20" s="34" customFormat="1" ht="24.95" customHeight="1" x14ac:dyDescent="0.2">
      <c r="A141" s="35">
        <v>123</v>
      </c>
      <c r="B141" s="129" t="s">
        <v>425</v>
      </c>
      <c r="C141" s="37">
        <v>1801001134</v>
      </c>
      <c r="D141" s="35"/>
      <c r="E141" s="38"/>
      <c r="F141" s="39">
        <v>41000000</v>
      </c>
      <c r="G141" s="35"/>
      <c r="H141" s="35"/>
      <c r="I141" s="40">
        <v>0</v>
      </c>
      <c r="J141" s="41">
        <v>54000000</v>
      </c>
      <c r="K141" s="35"/>
      <c r="L141" s="40">
        <v>0</v>
      </c>
      <c r="M141" s="35"/>
      <c r="N141" s="42">
        <f t="shared" si="4"/>
        <v>0</v>
      </c>
      <c r="O141" s="43"/>
      <c r="P141" s="35"/>
      <c r="Q141" s="126">
        <f t="shared" si="5"/>
        <v>0</v>
      </c>
      <c r="R141" s="45">
        <f t="shared" si="6"/>
        <v>0</v>
      </c>
      <c r="S141" s="45">
        <f t="shared" si="7"/>
        <v>0</v>
      </c>
      <c r="T141" s="35"/>
    </row>
    <row r="142" spans="1:20" s="34" customFormat="1" ht="24.95" customHeight="1" x14ac:dyDescent="0.2">
      <c r="A142" s="35">
        <v>124</v>
      </c>
      <c r="B142" s="49" t="s">
        <v>426</v>
      </c>
      <c r="C142" s="37">
        <v>8414372670</v>
      </c>
      <c r="D142" s="35"/>
      <c r="E142" s="38"/>
      <c r="F142" s="39">
        <v>78995532</v>
      </c>
      <c r="G142" s="35"/>
      <c r="H142" s="35"/>
      <c r="I142" s="40">
        <v>0</v>
      </c>
      <c r="J142" s="41">
        <v>108000000</v>
      </c>
      <c r="K142" s="35"/>
      <c r="L142" s="40">
        <v>3700242</v>
      </c>
      <c r="M142" s="35"/>
      <c r="N142" s="42">
        <f t="shared" si="4"/>
        <v>0</v>
      </c>
      <c r="O142" s="43"/>
      <c r="P142" s="35"/>
      <c r="Q142" s="126">
        <f t="shared" si="5"/>
        <v>0</v>
      </c>
      <c r="R142" s="45">
        <f t="shared" si="6"/>
        <v>0</v>
      </c>
      <c r="S142" s="45">
        <f t="shared" si="7"/>
        <v>0</v>
      </c>
      <c r="T142" s="35"/>
    </row>
    <row r="143" spans="1:20" s="34" customFormat="1" ht="24.95" customHeight="1" x14ac:dyDescent="0.2">
      <c r="A143" s="35">
        <v>125</v>
      </c>
      <c r="B143" s="36" t="s">
        <v>427</v>
      </c>
      <c r="C143" s="37">
        <v>1800768000</v>
      </c>
      <c r="D143" s="35"/>
      <c r="E143" s="38"/>
      <c r="F143" s="39">
        <v>202282752</v>
      </c>
      <c r="G143" s="35"/>
      <c r="H143" s="35"/>
      <c r="I143" s="40">
        <v>1</v>
      </c>
      <c r="J143" s="41">
        <v>151200000</v>
      </c>
      <c r="K143" s="35"/>
      <c r="L143" s="40">
        <v>5739644.6099999994</v>
      </c>
      <c r="M143" s="35"/>
      <c r="N143" s="42">
        <f t="shared" si="4"/>
        <v>45343107.389999986</v>
      </c>
      <c r="O143" s="43">
        <v>9251.4874999998137</v>
      </c>
      <c r="P143" s="35"/>
      <c r="Q143" s="126">
        <f t="shared" si="5"/>
        <v>2267155.3694999996</v>
      </c>
      <c r="R143" s="45">
        <f t="shared" si="6"/>
        <v>0</v>
      </c>
      <c r="S143" s="45">
        <f t="shared" si="7"/>
        <v>0</v>
      </c>
      <c r="T143" s="35"/>
    </row>
    <row r="144" spans="1:20" s="34" customFormat="1" ht="24.95" customHeight="1" x14ac:dyDescent="0.2">
      <c r="A144" s="35">
        <v>126</v>
      </c>
      <c r="B144" s="36" t="s">
        <v>428</v>
      </c>
      <c r="C144" s="37">
        <v>8324842346</v>
      </c>
      <c r="D144" s="35"/>
      <c r="E144" s="38"/>
      <c r="F144" s="39">
        <v>111001160</v>
      </c>
      <c r="G144" s="35"/>
      <c r="H144" s="35"/>
      <c r="I144" s="40">
        <v>0</v>
      </c>
      <c r="J144" s="41">
        <v>108000000</v>
      </c>
      <c r="K144" s="35"/>
      <c r="L144" s="40">
        <v>3700242</v>
      </c>
      <c r="M144" s="35"/>
      <c r="N144" s="42">
        <f t="shared" si="4"/>
        <v>0</v>
      </c>
      <c r="O144" s="43"/>
      <c r="P144" s="35"/>
      <c r="Q144" s="126">
        <f t="shared" si="5"/>
        <v>0</v>
      </c>
      <c r="R144" s="45">
        <f t="shared" si="6"/>
        <v>0</v>
      </c>
      <c r="S144" s="45">
        <f t="shared" si="7"/>
        <v>0</v>
      </c>
      <c r="T144" s="35"/>
    </row>
    <row r="145" spans="1:20" s="34" customFormat="1" ht="24.95" customHeight="1" x14ac:dyDescent="0.2">
      <c r="A145" s="35">
        <v>127</v>
      </c>
      <c r="B145" s="36" t="s">
        <v>429</v>
      </c>
      <c r="C145" s="37">
        <v>1801044138</v>
      </c>
      <c r="D145" s="35"/>
      <c r="E145" s="38"/>
      <c r="F145" s="39">
        <v>155988449.5</v>
      </c>
      <c r="G145" s="35"/>
      <c r="H145" s="35"/>
      <c r="I145" s="40">
        <v>1</v>
      </c>
      <c r="J145" s="41">
        <v>151200000</v>
      </c>
      <c r="K145" s="35"/>
      <c r="L145" s="40">
        <v>0</v>
      </c>
      <c r="M145" s="35"/>
      <c r="N145" s="42">
        <f t="shared" si="4"/>
        <v>4788449.5</v>
      </c>
      <c r="O145" s="43"/>
      <c r="P145" s="35"/>
      <c r="Q145" s="126">
        <f t="shared" si="5"/>
        <v>239422.47500000001</v>
      </c>
      <c r="R145" s="45">
        <f t="shared" si="6"/>
        <v>0</v>
      </c>
      <c r="S145" s="45">
        <f t="shared" si="7"/>
        <v>0</v>
      </c>
      <c r="T145" s="35"/>
    </row>
    <row r="146" spans="1:20" s="34" customFormat="1" ht="24.95" customHeight="1" x14ac:dyDescent="0.2">
      <c r="A146" s="35">
        <v>128</v>
      </c>
      <c r="B146" s="36" t="s">
        <v>430</v>
      </c>
      <c r="C146" s="37">
        <v>1800628758</v>
      </c>
      <c r="D146" s="35"/>
      <c r="E146" s="38"/>
      <c r="F146" s="39">
        <v>107083719.5</v>
      </c>
      <c r="G146" s="35"/>
      <c r="H146" s="35"/>
      <c r="I146" s="40">
        <v>2</v>
      </c>
      <c r="J146" s="41">
        <v>194400000</v>
      </c>
      <c r="K146" s="35"/>
      <c r="L146" s="40">
        <v>0</v>
      </c>
      <c r="M146" s="35"/>
      <c r="N146" s="42">
        <f t="shared" si="4"/>
        <v>0</v>
      </c>
      <c r="O146" s="43"/>
      <c r="P146" s="35"/>
      <c r="Q146" s="126">
        <f t="shared" si="5"/>
        <v>0</v>
      </c>
      <c r="R146" s="45">
        <f t="shared" si="6"/>
        <v>0</v>
      </c>
      <c r="S146" s="45">
        <f t="shared" si="7"/>
        <v>0</v>
      </c>
      <c r="T146" s="35"/>
    </row>
    <row r="147" spans="1:20" s="34" customFormat="1" ht="24.95" customHeight="1" x14ac:dyDescent="0.2">
      <c r="A147" s="35">
        <v>129</v>
      </c>
      <c r="B147" s="36" t="s">
        <v>431</v>
      </c>
      <c r="C147" s="37">
        <v>1800768106</v>
      </c>
      <c r="D147" s="35"/>
      <c r="E147" s="38"/>
      <c r="F147" s="39">
        <v>197565321.5</v>
      </c>
      <c r="G147" s="35"/>
      <c r="H147" s="35"/>
      <c r="I147" s="40">
        <v>2</v>
      </c>
      <c r="J147" s="41">
        <v>194400000</v>
      </c>
      <c r="K147" s="35"/>
      <c r="L147" s="40">
        <v>7006183.7999999989</v>
      </c>
      <c r="M147" s="35"/>
      <c r="N147" s="42">
        <f t="shared" ref="N147:N210" si="8">IF(F147-(J147+K147+L147)&gt;0,(F147-(J147+K147+L147)),0)</f>
        <v>0</v>
      </c>
      <c r="O147" s="43"/>
      <c r="P147" s="35"/>
      <c r="Q147" s="126">
        <f t="shared" ref="Q147:Q210" si="9">IF((N147/12)&lt;=5000000,(N147/12)*5%*12,IF((N147/12)&lt;=10000000,((N147/12)*10%-250000)*12,IF((N147/12)&lt;=18000000,((N147/12)*15%-750000)*12,IF((N147/12)&lt;32000000,((N147/12)*20%-1650000)*12,IF((N147/12)&lt;=52000000,((N147/12)*25%-3250000)*12,IF((N147/12)&lt;=80000000,((N147/12)*30%-5850000)*12,((N147/12)*35%-9850000)*12))))))</f>
        <v>0</v>
      </c>
      <c r="R147" s="45">
        <f t="shared" ref="R147:R210" si="10">IF(O147-Q147&lt;0,0,O147-Q147)</f>
        <v>0</v>
      </c>
      <c r="S147" s="45">
        <f t="shared" ref="S147:S210" si="11">IF(E147="X",Q147-O147,0)</f>
        <v>0</v>
      </c>
      <c r="T147" s="35"/>
    </row>
    <row r="148" spans="1:20" s="34" customFormat="1" ht="24.95" customHeight="1" x14ac:dyDescent="0.2">
      <c r="A148" s="35">
        <v>130</v>
      </c>
      <c r="B148" s="36" t="s">
        <v>432</v>
      </c>
      <c r="C148" s="37">
        <v>8132953596</v>
      </c>
      <c r="D148" s="35"/>
      <c r="E148" s="38"/>
      <c r="F148" s="39">
        <v>104986205.2</v>
      </c>
      <c r="G148" s="35"/>
      <c r="H148" s="35"/>
      <c r="I148" s="40">
        <v>1</v>
      </c>
      <c r="J148" s="41">
        <v>151200000</v>
      </c>
      <c r="K148" s="35"/>
      <c r="L148" s="40">
        <v>4222071</v>
      </c>
      <c r="M148" s="35"/>
      <c r="N148" s="42">
        <f t="shared" si="8"/>
        <v>0</v>
      </c>
      <c r="O148" s="43"/>
      <c r="P148" s="35"/>
      <c r="Q148" s="126">
        <f t="shared" si="9"/>
        <v>0</v>
      </c>
      <c r="R148" s="45">
        <f t="shared" si="10"/>
        <v>0</v>
      </c>
      <c r="S148" s="45">
        <f t="shared" si="11"/>
        <v>0</v>
      </c>
      <c r="T148" s="35"/>
    </row>
    <row r="149" spans="1:20" s="34" customFormat="1" ht="24.95" customHeight="1" x14ac:dyDescent="0.2">
      <c r="A149" s="35">
        <v>131</v>
      </c>
      <c r="B149" s="36" t="s">
        <v>433</v>
      </c>
      <c r="C149" s="37">
        <v>1400986847</v>
      </c>
      <c r="D149" s="35"/>
      <c r="E149" s="38"/>
      <c r="F149" s="39">
        <v>77000000</v>
      </c>
      <c r="G149" s="35"/>
      <c r="H149" s="35"/>
      <c r="I149" s="40">
        <v>0</v>
      </c>
      <c r="J149" s="41">
        <v>108000000</v>
      </c>
      <c r="K149" s="35"/>
      <c r="L149" s="40">
        <v>0</v>
      </c>
      <c r="M149" s="35"/>
      <c r="N149" s="42">
        <f t="shared" si="8"/>
        <v>0</v>
      </c>
      <c r="O149" s="43"/>
      <c r="P149" s="35"/>
      <c r="Q149" s="126">
        <f t="shared" si="9"/>
        <v>0</v>
      </c>
      <c r="R149" s="45">
        <f t="shared" si="10"/>
        <v>0</v>
      </c>
      <c r="S149" s="45">
        <f t="shared" si="11"/>
        <v>0</v>
      </c>
      <c r="T149" s="35"/>
    </row>
    <row r="150" spans="1:20" s="34" customFormat="1" ht="24.95" customHeight="1" x14ac:dyDescent="0.2">
      <c r="A150" s="35">
        <v>132</v>
      </c>
      <c r="B150" s="36" t="s">
        <v>434</v>
      </c>
      <c r="C150" s="37">
        <v>1800768226</v>
      </c>
      <c r="D150" s="35"/>
      <c r="E150" s="38"/>
      <c r="F150" s="39">
        <v>110424300</v>
      </c>
      <c r="G150" s="35"/>
      <c r="H150" s="35"/>
      <c r="I150" s="40">
        <v>1</v>
      </c>
      <c r="J150" s="41">
        <v>151200000</v>
      </c>
      <c r="K150" s="35"/>
      <c r="L150" s="40">
        <v>0</v>
      </c>
      <c r="M150" s="35"/>
      <c r="N150" s="42">
        <f t="shared" si="8"/>
        <v>0</v>
      </c>
      <c r="O150" s="43"/>
      <c r="P150" s="35"/>
      <c r="Q150" s="126">
        <f t="shared" si="9"/>
        <v>0</v>
      </c>
      <c r="R150" s="45">
        <f t="shared" si="10"/>
        <v>0</v>
      </c>
      <c r="S150" s="45">
        <f t="shared" si="11"/>
        <v>0</v>
      </c>
      <c r="T150" s="35"/>
    </row>
    <row r="151" spans="1:20" s="34" customFormat="1" ht="24.95" customHeight="1" x14ac:dyDescent="0.2">
      <c r="A151" s="35">
        <v>133</v>
      </c>
      <c r="B151" s="36" t="s">
        <v>435</v>
      </c>
      <c r="C151" s="37">
        <v>1800654758</v>
      </c>
      <c r="D151" s="35"/>
      <c r="E151" s="38"/>
      <c r="F151" s="39">
        <v>174538408</v>
      </c>
      <c r="G151" s="35"/>
      <c r="H151" s="35"/>
      <c r="I151" s="40">
        <v>0</v>
      </c>
      <c r="J151" s="41">
        <v>108000000</v>
      </c>
      <c r="K151" s="35"/>
      <c r="L151" s="40">
        <v>7381982.790000001</v>
      </c>
      <c r="M151" s="35"/>
      <c r="N151" s="42">
        <f t="shared" si="8"/>
        <v>59156425.209999993</v>
      </c>
      <c r="O151" s="43">
        <v>899036.26050000009</v>
      </c>
      <c r="P151" s="35"/>
      <c r="Q151" s="126">
        <f t="shared" si="9"/>
        <v>2957821.2604999999</v>
      </c>
      <c r="R151" s="45">
        <f t="shared" si="10"/>
        <v>0</v>
      </c>
      <c r="S151" s="45">
        <f t="shared" si="11"/>
        <v>0</v>
      </c>
      <c r="T151" s="35"/>
    </row>
    <row r="152" spans="1:20" s="34" customFormat="1" ht="24.95" customHeight="1" x14ac:dyDescent="0.2">
      <c r="A152" s="35">
        <v>134</v>
      </c>
      <c r="B152" s="46" t="s">
        <v>436</v>
      </c>
      <c r="C152" s="37">
        <v>8456693933</v>
      </c>
      <c r="D152" s="35"/>
      <c r="E152" s="38"/>
      <c r="F152" s="39">
        <v>70706284</v>
      </c>
      <c r="G152" s="35"/>
      <c r="H152" s="35"/>
      <c r="I152" s="40">
        <v>0</v>
      </c>
      <c r="J152" s="41">
        <v>108000000</v>
      </c>
      <c r="K152" s="35"/>
      <c r="L152" s="40">
        <v>3700242</v>
      </c>
      <c r="M152" s="35"/>
      <c r="N152" s="42">
        <f t="shared" si="8"/>
        <v>0</v>
      </c>
      <c r="O152" s="43"/>
      <c r="P152" s="35"/>
      <c r="Q152" s="126">
        <f t="shared" si="9"/>
        <v>0</v>
      </c>
      <c r="R152" s="45">
        <f t="shared" si="10"/>
        <v>0</v>
      </c>
      <c r="S152" s="45">
        <f t="shared" si="11"/>
        <v>0</v>
      </c>
      <c r="T152" s="35"/>
    </row>
    <row r="153" spans="1:20" s="34" customFormat="1" ht="24.95" customHeight="1" x14ac:dyDescent="0.2">
      <c r="A153" s="35">
        <v>135</v>
      </c>
      <c r="B153" s="36" t="s">
        <v>437</v>
      </c>
      <c r="C153" s="37">
        <v>1800768240</v>
      </c>
      <c r="D153" s="35"/>
      <c r="E153" s="38"/>
      <c r="F153" s="39">
        <v>202480880</v>
      </c>
      <c r="G153" s="35"/>
      <c r="H153" s="35"/>
      <c r="I153" s="40">
        <v>2</v>
      </c>
      <c r="J153" s="41">
        <v>194400000</v>
      </c>
      <c r="K153" s="35"/>
      <c r="L153" s="40">
        <v>5752769.4000000004</v>
      </c>
      <c r="M153" s="35"/>
      <c r="N153" s="42">
        <f t="shared" si="8"/>
        <v>2328110.599999994</v>
      </c>
      <c r="O153" s="43"/>
      <c r="P153" s="35"/>
      <c r="Q153" s="126">
        <f t="shared" si="9"/>
        <v>116405.52999999971</v>
      </c>
      <c r="R153" s="45">
        <f t="shared" si="10"/>
        <v>0</v>
      </c>
      <c r="S153" s="45">
        <f t="shared" si="11"/>
        <v>0</v>
      </c>
      <c r="T153" s="35"/>
    </row>
    <row r="154" spans="1:20" s="34" customFormat="1" ht="24.95" customHeight="1" x14ac:dyDescent="0.2">
      <c r="A154" s="35">
        <v>136</v>
      </c>
      <c r="B154" s="36" t="s">
        <v>438</v>
      </c>
      <c r="C154" s="37">
        <v>1800119944</v>
      </c>
      <c r="D154" s="35"/>
      <c r="E154" s="38"/>
      <c r="F154" s="39">
        <v>65000000</v>
      </c>
      <c r="G154" s="35"/>
      <c r="H154" s="35"/>
      <c r="I154" s="40">
        <v>0</v>
      </c>
      <c r="J154" s="41">
        <v>108000000</v>
      </c>
      <c r="K154" s="35"/>
      <c r="L154" s="40">
        <v>0</v>
      </c>
      <c r="M154" s="35"/>
      <c r="N154" s="42">
        <f t="shared" si="8"/>
        <v>0</v>
      </c>
      <c r="O154" s="43"/>
      <c r="P154" s="35"/>
      <c r="Q154" s="126">
        <f t="shared" si="9"/>
        <v>0</v>
      </c>
      <c r="R154" s="45">
        <f t="shared" si="10"/>
        <v>0</v>
      </c>
      <c r="S154" s="45">
        <f t="shared" si="11"/>
        <v>0</v>
      </c>
      <c r="T154" s="35"/>
    </row>
    <row r="155" spans="1:20" s="34" customFormat="1" ht="24.95" customHeight="1" x14ac:dyDescent="0.2">
      <c r="A155" s="35">
        <v>137</v>
      </c>
      <c r="B155" s="36" t="s">
        <v>439</v>
      </c>
      <c r="C155" s="37">
        <v>8357961733</v>
      </c>
      <c r="D155" s="35"/>
      <c r="E155" s="38"/>
      <c r="F155" s="39">
        <v>101140780</v>
      </c>
      <c r="G155" s="35"/>
      <c r="H155" s="35"/>
      <c r="I155" s="40">
        <v>0</v>
      </c>
      <c r="J155" s="41">
        <v>108000000</v>
      </c>
      <c r="K155" s="35"/>
      <c r="L155" s="40">
        <v>3700242</v>
      </c>
      <c r="M155" s="35"/>
      <c r="N155" s="42">
        <f t="shared" si="8"/>
        <v>0</v>
      </c>
      <c r="O155" s="43"/>
      <c r="P155" s="35"/>
      <c r="Q155" s="126">
        <f t="shared" si="9"/>
        <v>0</v>
      </c>
      <c r="R155" s="45">
        <f t="shared" si="10"/>
        <v>0</v>
      </c>
      <c r="S155" s="45">
        <f t="shared" si="11"/>
        <v>0</v>
      </c>
      <c r="T155" s="35"/>
    </row>
    <row r="156" spans="1:20" s="34" customFormat="1" ht="24.95" customHeight="1" x14ac:dyDescent="0.2">
      <c r="A156" s="35">
        <v>138</v>
      </c>
      <c r="B156" s="49" t="s">
        <v>440</v>
      </c>
      <c r="C156" s="37">
        <v>8414372293</v>
      </c>
      <c r="D156" s="35"/>
      <c r="E156" s="38"/>
      <c r="F156" s="39">
        <v>121006660</v>
      </c>
      <c r="G156" s="35"/>
      <c r="H156" s="35"/>
      <c r="I156" s="40">
        <v>0</v>
      </c>
      <c r="J156" s="41">
        <v>108000000</v>
      </c>
      <c r="K156" s="35"/>
      <c r="L156" s="40">
        <v>3700242</v>
      </c>
      <c r="M156" s="35"/>
      <c r="N156" s="42">
        <f t="shared" si="8"/>
        <v>9306418</v>
      </c>
      <c r="O156" s="43"/>
      <c r="P156" s="35"/>
      <c r="Q156" s="126">
        <f t="shared" si="9"/>
        <v>465320.9</v>
      </c>
      <c r="R156" s="45">
        <f t="shared" si="10"/>
        <v>0</v>
      </c>
      <c r="S156" s="45">
        <f t="shared" si="11"/>
        <v>0</v>
      </c>
      <c r="T156" s="35"/>
    </row>
    <row r="157" spans="1:20" s="34" customFormat="1" ht="24.95" customHeight="1" x14ac:dyDescent="0.2">
      <c r="A157" s="35">
        <v>139</v>
      </c>
      <c r="B157" s="36" t="s">
        <v>441</v>
      </c>
      <c r="C157" s="37">
        <v>1500211113</v>
      </c>
      <c r="D157" s="35"/>
      <c r="E157" s="38"/>
      <c r="F157" s="39">
        <v>306629000</v>
      </c>
      <c r="G157" s="35"/>
      <c r="H157" s="35"/>
      <c r="I157" s="40">
        <v>2</v>
      </c>
      <c r="J157" s="41">
        <v>194400000</v>
      </c>
      <c r="K157" s="35"/>
      <c r="L157" s="40">
        <v>13259200.5</v>
      </c>
      <c r="M157" s="35"/>
      <c r="N157" s="42">
        <f t="shared" si="8"/>
        <v>98969799.5</v>
      </c>
      <c r="O157" s="43">
        <v>314534.25</v>
      </c>
      <c r="P157" s="35"/>
      <c r="Q157" s="126">
        <f t="shared" si="9"/>
        <v>6896979.9500000011</v>
      </c>
      <c r="R157" s="45">
        <f t="shared" si="10"/>
        <v>0</v>
      </c>
      <c r="S157" s="45">
        <f t="shared" si="11"/>
        <v>0</v>
      </c>
      <c r="T157" s="35"/>
    </row>
    <row r="158" spans="1:20" s="34" customFormat="1" ht="24.95" customHeight="1" x14ac:dyDescent="0.2">
      <c r="A158" s="35">
        <v>140</v>
      </c>
      <c r="B158" s="36" t="s">
        <v>442</v>
      </c>
      <c r="C158" s="37">
        <v>1800639460</v>
      </c>
      <c r="D158" s="35"/>
      <c r="E158" s="38"/>
      <c r="F158" s="39">
        <v>182045470</v>
      </c>
      <c r="G158" s="35"/>
      <c r="H158" s="35"/>
      <c r="I158" s="40">
        <v>2</v>
      </c>
      <c r="J158" s="41">
        <v>194400000</v>
      </c>
      <c r="K158" s="35"/>
      <c r="L158" s="40">
        <v>0</v>
      </c>
      <c r="M158" s="35"/>
      <c r="N158" s="42">
        <f t="shared" si="8"/>
        <v>0</v>
      </c>
      <c r="O158" s="43"/>
      <c r="P158" s="35"/>
      <c r="Q158" s="126">
        <f t="shared" si="9"/>
        <v>0</v>
      </c>
      <c r="R158" s="45">
        <f t="shared" si="10"/>
        <v>0</v>
      </c>
      <c r="S158" s="45">
        <f t="shared" si="11"/>
        <v>0</v>
      </c>
      <c r="T158" s="35"/>
    </row>
    <row r="159" spans="1:20" s="34" customFormat="1" ht="24.95" customHeight="1" x14ac:dyDescent="0.2">
      <c r="A159" s="35">
        <v>141</v>
      </c>
      <c r="B159" s="36" t="s">
        <v>443</v>
      </c>
      <c r="C159" s="37">
        <v>1800618301</v>
      </c>
      <c r="D159" s="35"/>
      <c r="E159" s="38"/>
      <c r="F159" s="39">
        <v>311538174</v>
      </c>
      <c r="G159" s="35"/>
      <c r="H159" s="35"/>
      <c r="I159" s="40">
        <v>2</v>
      </c>
      <c r="J159" s="41">
        <v>194400000</v>
      </c>
      <c r="K159" s="35"/>
      <c r="L159" s="40">
        <v>12361654.619999997</v>
      </c>
      <c r="M159" s="35"/>
      <c r="N159" s="42">
        <f t="shared" si="8"/>
        <v>104776519.38</v>
      </c>
      <c r="O159" s="43">
        <v>4873.4699999995528</v>
      </c>
      <c r="P159" s="35"/>
      <c r="Q159" s="126">
        <f t="shared" si="9"/>
        <v>7477651.938000001</v>
      </c>
      <c r="R159" s="45">
        <f t="shared" si="10"/>
        <v>0</v>
      </c>
      <c r="S159" s="45">
        <f t="shared" si="11"/>
        <v>0</v>
      </c>
      <c r="T159" s="35"/>
    </row>
    <row r="160" spans="1:20" s="34" customFormat="1" ht="24.95" customHeight="1" x14ac:dyDescent="0.2">
      <c r="A160" s="35">
        <v>142</v>
      </c>
      <c r="B160" s="36" t="s">
        <v>444</v>
      </c>
      <c r="C160" s="37">
        <v>1800752579</v>
      </c>
      <c r="D160" s="35"/>
      <c r="E160" s="38"/>
      <c r="F160" s="39">
        <v>184637263.28</v>
      </c>
      <c r="G160" s="35"/>
      <c r="H160" s="35"/>
      <c r="I160" s="40">
        <v>1</v>
      </c>
      <c r="J160" s="41">
        <v>151200000</v>
      </c>
      <c r="K160" s="35"/>
      <c r="L160" s="40">
        <v>1716919.1424000002</v>
      </c>
      <c r="M160" s="35"/>
      <c r="N160" s="42">
        <f t="shared" si="8"/>
        <v>31720344.137600005</v>
      </c>
      <c r="O160" s="43">
        <v>86912.206880000056</v>
      </c>
      <c r="P160" s="35"/>
      <c r="Q160" s="126">
        <f t="shared" si="9"/>
        <v>1586017.2068800004</v>
      </c>
      <c r="R160" s="45">
        <f t="shared" si="10"/>
        <v>0</v>
      </c>
      <c r="S160" s="45">
        <f t="shared" si="11"/>
        <v>0</v>
      </c>
      <c r="T160" s="35"/>
    </row>
    <row r="161" spans="1:20" s="34" customFormat="1" ht="24.95" customHeight="1" x14ac:dyDescent="0.2">
      <c r="A161" s="35">
        <v>143</v>
      </c>
      <c r="B161" s="36" t="s">
        <v>445</v>
      </c>
      <c r="C161" s="37">
        <v>1800768508</v>
      </c>
      <c r="D161" s="35"/>
      <c r="E161" s="38"/>
      <c r="F161" s="39">
        <v>158825460</v>
      </c>
      <c r="G161" s="35"/>
      <c r="H161" s="35"/>
      <c r="I161" s="40">
        <v>2</v>
      </c>
      <c r="J161" s="41">
        <v>194400000</v>
      </c>
      <c r="K161" s="35"/>
      <c r="L161" s="40">
        <v>0</v>
      </c>
      <c r="M161" s="35"/>
      <c r="N161" s="42">
        <f t="shared" si="8"/>
        <v>0</v>
      </c>
      <c r="O161" s="43"/>
      <c r="P161" s="35"/>
      <c r="Q161" s="126">
        <f t="shared" si="9"/>
        <v>0</v>
      </c>
      <c r="R161" s="45">
        <f t="shared" si="10"/>
        <v>0</v>
      </c>
      <c r="S161" s="45">
        <f t="shared" si="11"/>
        <v>0</v>
      </c>
      <c r="T161" s="35"/>
    </row>
    <row r="162" spans="1:20" s="34" customFormat="1" ht="24.95" customHeight="1" x14ac:dyDescent="0.2">
      <c r="A162" s="35">
        <v>144</v>
      </c>
      <c r="B162" s="36" t="s">
        <v>446</v>
      </c>
      <c r="C162" s="37">
        <v>1800768547</v>
      </c>
      <c r="D162" s="35"/>
      <c r="E162" s="38"/>
      <c r="F162" s="39">
        <v>231091120</v>
      </c>
      <c r="G162" s="35"/>
      <c r="H162" s="35"/>
      <c r="I162" s="40">
        <v>3</v>
      </c>
      <c r="J162" s="41">
        <v>237600000</v>
      </c>
      <c r="K162" s="35"/>
      <c r="L162" s="40">
        <v>10135400.1</v>
      </c>
      <c r="M162" s="35"/>
      <c r="N162" s="42">
        <f t="shared" si="8"/>
        <v>0</v>
      </c>
      <c r="O162" s="43"/>
      <c r="P162" s="35"/>
      <c r="Q162" s="126">
        <f t="shared" si="9"/>
        <v>0</v>
      </c>
      <c r="R162" s="45">
        <f t="shared" si="10"/>
        <v>0</v>
      </c>
      <c r="S162" s="45">
        <f t="shared" si="11"/>
        <v>0</v>
      </c>
      <c r="T162" s="35"/>
    </row>
    <row r="163" spans="1:20" s="34" customFormat="1" ht="24.95" customHeight="1" x14ac:dyDescent="0.2">
      <c r="A163" s="35">
        <v>145</v>
      </c>
      <c r="B163" s="36" t="s">
        <v>447</v>
      </c>
      <c r="C163" s="37">
        <v>1800768554</v>
      </c>
      <c r="D163" s="35"/>
      <c r="E163" s="38"/>
      <c r="F163" s="39">
        <v>249951286</v>
      </c>
      <c r="G163" s="35"/>
      <c r="H163" s="35"/>
      <c r="I163" s="40">
        <v>2</v>
      </c>
      <c r="J163" s="41">
        <v>194400000</v>
      </c>
      <c r="K163" s="35"/>
      <c r="L163" s="40">
        <v>7690054.6799999997</v>
      </c>
      <c r="M163" s="35"/>
      <c r="N163" s="42">
        <f t="shared" si="8"/>
        <v>47861231.319999993</v>
      </c>
      <c r="O163" s="43"/>
      <c r="P163" s="35"/>
      <c r="Q163" s="126">
        <f t="shared" si="9"/>
        <v>2393061.5659999996</v>
      </c>
      <c r="R163" s="45">
        <f t="shared" si="10"/>
        <v>0</v>
      </c>
      <c r="S163" s="45">
        <f t="shared" si="11"/>
        <v>0</v>
      </c>
      <c r="T163" s="35"/>
    </row>
    <row r="164" spans="1:20" s="34" customFormat="1" ht="24.95" customHeight="1" x14ac:dyDescent="0.2">
      <c r="A164" s="35">
        <v>146</v>
      </c>
      <c r="B164" s="36" t="s">
        <v>448</v>
      </c>
      <c r="C164" s="37">
        <v>1800768586</v>
      </c>
      <c r="D164" s="35"/>
      <c r="E164" s="38"/>
      <c r="F164" s="39">
        <v>240774256</v>
      </c>
      <c r="G164" s="35"/>
      <c r="H164" s="35"/>
      <c r="I164" s="40">
        <v>2</v>
      </c>
      <c r="J164" s="41">
        <v>194400000</v>
      </c>
      <c r="K164" s="35"/>
      <c r="L164" s="40">
        <v>7192701.1799999997</v>
      </c>
      <c r="M164" s="35"/>
      <c r="N164" s="42">
        <f t="shared" si="8"/>
        <v>39181554.819999993</v>
      </c>
      <c r="O164" s="43"/>
      <c r="P164" s="35"/>
      <c r="Q164" s="126">
        <f t="shared" si="9"/>
        <v>1959077.7409999999</v>
      </c>
      <c r="R164" s="45">
        <f t="shared" si="10"/>
        <v>0</v>
      </c>
      <c r="S164" s="45">
        <f t="shared" si="11"/>
        <v>0</v>
      </c>
      <c r="T164" s="35"/>
    </row>
    <row r="165" spans="1:20" s="34" customFormat="1" ht="24.95" customHeight="1" x14ac:dyDescent="0.2">
      <c r="A165" s="35">
        <v>147</v>
      </c>
      <c r="B165" s="36" t="s">
        <v>449</v>
      </c>
      <c r="C165" s="37">
        <v>8182544863</v>
      </c>
      <c r="D165" s="35"/>
      <c r="E165" s="38"/>
      <c r="F165" s="39">
        <v>189886070</v>
      </c>
      <c r="G165" s="35"/>
      <c r="H165" s="35"/>
      <c r="I165" s="40">
        <v>1</v>
      </c>
      <c r="J165" s="41">
        <v>151200000</v>
      </c>
      <c r="K165" s="35"/>
      <c r="L165" s="40">
        <v>5792301.9000000004</v>
      </c>
      <c r="M165" s="35"/>
      <c r="N165" s="42">
        <f t="shared" si="8"/>
        <v>32893768.099999994</v>
      </c>
      <c r="O165" s="43"/>
      <c r="P165" s="35"/>
      <c r="Q165" s="126">
        <f t="shared" si="9"/>
        <v>1644688.4049999998</v>
      </c>
      <c r="R165" s="45">
        <f t="shared" si="10"/>
        <v>0</v>
      </c>
      <c r="S165" s="45">
        <f t="shared" si="11"/>
        <v>0</v>
      </c>
      <c r="T165" s="35"/>
    </row>
    <row r="166" spans="1:20" s="34" customFormat="1" ht="24.95" customHeight="1" x14ac:dyDescent="0.2">
      <c r="A166" s="35">
        <v>148</v>
      </c>
      <c r="B166" s="36" t="s">
        <v>450</v>
      </c>
      <c r="C166" s="37">
        <v>1800768667</v>
      </c>
      <c r="D166" s="35"/>
      <c r="E166" s="38"/>
      <c r="F166" s="39">
        <v>193770682</v>
      </c>
      <c r="G166" s="35"/>
      <c r="H166" s="35"/>
      <c r="I166" s="40">
        <v>2</v>
      </c>
      <c r="J166" s="41">
        <v>194400000</v>
      </c>
      <c r="K166" s="35"/>
      <c r="L166" s="40">
        <v>5739644.6099999994</v>
      </c>
      <c r="M166" s="35"/>
      <c r="N166" s="42">
        <f t="shared" si="8"/>
        <v>0</v>
      </c>
      <c r="O166" s="43"/>
      <c r="P166" s="35"/>
      <c r="Q166" s="126">
        <f t="shared" si="9"/>
        <v>0</v>
      </c>
      <c r="R166" s="45">
        <f t="shared" si="10"/>
        <v>0</v>
      </c>
      <c r="S166" s="45">
        <f t="shared" si="11"/>
        <v>0</v>
      </c>
      <c r="T166" s="35"/>
    </row>
    <row r="167" spans="1:20" s="34" customFormat="1" ht="24.95" customHeight="1" x14ac:dyDescent="0.2">
      <c r="A167" s="35">
        <v>149</v>
      </c>
      <c r="B167" s="36" t="s">
        <v>451</v>
      </c>
      <c r="C167" s="37">
        <v>8132953571</v>
      </c>
      <c r="D167" s="35"/>
      <c r="E167" s="38"/>
      <c r="F167" s="39">
        <v>144492310</v>
      </c>
      <c r="G167" s="35"/>
      <c r="H167" s="35"/>
      <c r="I167" s="40">
        <v>2</v>
      </c>
      <c r="J167" s="41">
        <v>194400000</v>
      </c>
      <c r="K167" s="35"/>
      <c r="L167" s="40">
        <v>4433174.55</v>
      </c>
      <c r="M167" s="35"/>
      <c r="N167" s="42">
        <f t="shared" si="8"/>
        <v>0</v>
      </c>
      <c r="O167" s="43"/>
      <c r="P167" s="35"/>
      <c r="Q167" s="126">
        <f t="shared" si="9"/>
        <v>0</v>
      </c>
      <c r="R167" s="45">
        <f t="shared" si="10"/>
        <v>0</v>
      </c>
      <c r="S167" s="45">
        <f t="shared" si="11"/>
        <v>0</v>
      </c>
      <c r="T167" s="35"/>
    </row>
    <row r="168" spans="1:20" s="34" customFormat="1" ht="24.95" customHeight="1" x14ac:dyDescent="0.2">
      <c r="A168" s="35">
        <v>150</v>
      </c>
      <c r="B168" s="36" t="s">
        <v>452</v>
      </c>
      <c r="C168" s="37">
        <v>1801024572</v>
      </c>
      <c r="D168" s="35"/>
      <c r="E168" s="38"/>
      <c r="F168" s="39">
        <v>195368386.5</v>
      </c>
      <c r="G168" s="35"/>
      <c r="H168" s="35"/>
      <c r="I168" s="40">
        <v>2</v>
      </c>
      <c r="J168" s="41">
        <v>194400000</v>
      </c>
      <c r="K168" s="35"/>
      <c r="L168" s="40">
        <v>6482064.959999999</v>
      </c>
      <c r="M168" s="35"/>
      <c r="N168" s="42">
        <f t="shared" si="8"/>
        <v>0</v>
      </c>
      <c r="O168" s="43"/>
      <c r="P168" s="35"/>
      <c r="Q168" s="126">
        <f t="shared" si="9"/>
        <v>0</v>
      </c>
      <c r="R168" s="45">
        <f t="shared" si="10"/>
        <v>0</v>
      </c>
      <c r="S168" s="45">
        <f t="shared" si="11"/>
        <v>0</v>
      </c>
      <c r="T168" s="35"/>
    </row>
    <row r="169" spans="1:20" s="34" customFormat="1" ht="24.95" customHeight="1" x14ac:dyDescent="0.2">
      <c r="A169" s="35">
        <v>151</v>
      </c>
      <c r="B169" s="36" t="s">
        <v>453</v>
      </c>
      <c r="C169" s="37">
        <v>1800768353</v>
      </c>
      <c r="D169" s="35"/>
      <c r="E169" s="38"/>
      <c r="F169" s="39">
        <v>110904990</v>
      </c>
      <c r="G169" s="35"/>
      <c r="H169" s="35"/>
      <c r="I169" s="40">
        <f>1+1</f>
        <v>2</v>
      </c>
      <c r="J169" s="41">
        <v>187200000</v>
      </c>
      <c r="K169" s="35"/>
      <c r="L169" s="40">
        <v>2130156</v>
      </c>
      <c r="M169" s="35"/>
      <c r="N169" s="42">
        <f t="shared" si="8"/>
        <v>0</v>
      </c>
      <c r="O169" s="43"/>
      <c r="P169" s="35"/>
      <c r="Q169" s="126">
        <f t="shared" si="9"/>
        <v>0</v>
      </c>
      <c r="R169" s="45">
        <f t="shared" si="10"/>
        <v>0</v>
      </c>
      <c r="S169" s="45">
        <f t="shared" si="11"/>
        <v>0</v>
      </c>
      <c r="T169" s="35"/>
    </row>
    <row r="170" spans="1:20" s="34" customFormat="1" ht="24.95" customHeight="1" x14ac:dyDescent="0.2">
      <c r="A170" s="35">
        <v>152</v>
      </c>
      <c r="B170" s="36" t="s">
        <v>454</v>
      </c>
      <c r="C170" s="37">
        <v>8132953589</v>
      </c>
      <c r="D170" s="35"/>
      <c r="E170" s="38"/>
      <c r="F170" s="39">
        <v>113048230</v>
      </c>
      <c r="G170" s="35"/>
      <c r="H170" s="35"/>
      <c r="I170" s="40">
        <v>0</v>
      </c>
      <c r="J170" s="41">
        <v>108000000</v>
      </c>
      <c r="K170" s="35"/>
      <c r="L170" s="40">
        <v>4222071</v>
      </c>
      <c r="M170" s="35"/>
      <c r="N170" s="42">
        <f t="shared" si="8"/>
        <v>826159</v>
      </c>
      <c r="O170" s="43"/>
      <c r="P170" s="35"/>
      <c r="Q170" s="126">
        <f t="shared" si="9"/>
        <v>41307.949999999997</v>
      </c>
      <c r="R170" s="45">
        <f t="shared" si="10"/>
        <v>0</v>
      </c>
      <c r="S170" s="45">
        <f t="shared" si="11"/>
        <v>0</v>
      </c>
      <c r="T170" s="35"/>
    </row>
    <row r="171" spans="1:20" s="34" customFormat="1" ht="24.95" customHeight="1" x14ac:dyDescent="0.2">
      <c r="A171" s="35">
        <v>153</v>
      </c>
      <c r="B171" s="36" t="s">
        <v>455</v>
      </c>
      <c r="C171" s="37">
        <v>8132953564</v>
      </c>
      <c r="D171" s="35"/>
      <c r="E171" s="38"/>
      <c r="F171" s="39">
        <v>102133330</v>
      </c>
      <c r="G171" s="35"/>
      <c r="H171" s="35"/>
      <c r="I171" s="40">
        <f>1</f>
        <v>1</v>
      </c>
      <c r="J171" s="41">
        <v>151200000</v>
      </c>
      <c r="K171" s="35"/>
      <c r="L171" s="40">
        <v>4222071</v>
      </c>
      <c r="M171" s="35"/>
      <c r="N171" s="42">
        <f t="shared" si="8"/>
        <v>0</v>
      </c>
      <c r="O171" s="43"/>
      <c r="P171" s="35"/>
      <c r="Q171" s="126">
        <f t="shared" si="9"/>
        <v>0</v>
      </c>
      <c r="R171" s="45">
        <f t="shared" si="10"/>
        <v>0</v>
      </c>
      <c r="S171" s="45">
        <f t="shared" si="11"/>
        <v>0</v>
      </c>
      <c r="T171" s="35"/>
    </row>
    <row r="172" spans="1:20" s="34" customFormat="1" ht="24.95" customHeight="1" x14ac:dyDescent="0.2">
      <c r="A172" s="35">
        <v>154</v>
      </c>
      <c r="B172" s="36" t="s">
        <v>456</v>
      </c>
      <c r="C172" s="37">
        <v>8035831923</v>
      </c>
      <c r="D172" s="35"/>
      <c r="E172" s="38"/>
      <c r="F172" s="39">
        <v>77000000</v>
      </c>
      <c r="G172" s="35"/>
      <c r="H172" s="35"/>
      <c r="I172" s="40">
        <v>0</v>
      </c>
      <c r="J172" s="41">
        <v>108000000</v>
      </c>
      <c r="K172" s="35"/>
      <c r="L172" s="40">
        <v>0</v>
      </c>
      <c r="M172" s="35"/>
      <c r="N172" s="42">
        <f t="shared" si="8"/>
        <v>0</v>
      </c>
      <c r="O172" s="43"/>
      <c r="P172" s="35"/>
      <c r="Q172" s="126">
        <f t="shared" si="9"/>
        <v>0</v>
      </c>
      <c r="R172" s="45">
        <f t="shared" si="10"/>
        <v>0</v>
      </c>
      <c r="S172" s="45">
        <f t="shared" si="11"/>
        <v>0</v>
      </c>
      <c r="T172" s="35"/>
    </row>
    <row r="173" spans="1:20" s="34" customFormat="1" ht="24.95" customHeight="1" x14ac:dyDescent="0.2">
      <c r="A173" s="35">
        <v>155</v>
      </c>
      <c r="B173" s="46" t="s">
        <v>457</v>
      </c>
      <c r="C173" s="37">
        <v>1600317071</v>
      </c>
      <c r="D173" s="35"/>
      <c r="E173" s="38"/>
      <c r="F173" s="39">
        <v>77000000</v>
      </c>
      <c r="G173" s="35"/>
      <c r="H173" s="35"/>
      <c r="I173" s="40">
        <v>0</v>
      </c>
      <c r="J173" s="41">
        <v>108000000</v>
      </c>
      <c r="K173" s="35"/>
      <c r="L173" s="40">
        <v>0</v>
      </c>
      <c r="M173" s="35"/>
      <c r="N173" s="42">
        <f t="shared" si="8"/>
        <v>0</v>
      </c>
      <c r="O173" s="43"/>
      <c r="P173" s="35"/>
      <c r="Q173" s="126">
        <f t="shared" si="9"/>
        <v>0</v>
      </c>
      <c r="R173" s="45">
        <f t="shared" si="10"/>
        <v>0</v>
      </c>
      <c r="S173" s="45">
        <f t="shared" si="11"/>
        <v>0</v>
      </c>
      <c r="T173" s="35"/>
    </row>
    <row r="174" spans="1:20" s="34" customFormat="1" ht="24.95" customHeight="1" x14ac:dyDescent="0.2">
      <c r="A174" s="35">
        <v>156</v>
      </c>
      <c r="B174" s="36" t="s">
        <v>458</v>
      </c>
      <c r="C174" s="37">
        <v>8307627885</v>
      </c>
      <c r="D174" s="35"/>
      <c r="E174" s="38"/>
      <c r="F174" s="39">
        <v>108161530</v>
      </c>
      <c r="G174" s="35"/>
      <c r="H174" s="35"/>
      <c r="I174" s="40">
        <f>1+1</f>
        <v>2</v>
      </c>
      <c r="J174" s="41">
        <v>194400000</v>
      </c>
      <c r="K174" s="35"/>
      <c r="L174" s="40">
        <v>4696461</v>
      </c>
      <c r="M174" s="35"/>
      <c r="N174" s="42">
        <f t="shared" si="8"/>
        <v>0</v>
      </c>
      <c r="O174" s="43"/>
      <c r="P174" s="35"/>
      <c r="Q174" s="126">
        <f t="shared" si="9"/>
        <v>0</v>
      </c>
      <c r="R174" s="45">
        <f t="shared" si="10"/>
        <v>0</v>
      </c>
      <c r="S174" s="45">
        <f t="shared" si="11"/>
        <v>0</v>
      </c>
      <c r="T174" s="35"/>
    </row>
    <row r="175" spans="1:20" s="34" customFormat="1" ht="24.95" customHeight="1" x14ac:dyDescent="0.2">
      <c r="A175" s="35">
        <v>157</v>
      </c>
      <c r="B175" s="46" t="s">
        <v>459</v>
      </c>
      <c r="C175" s="37">
        <v>8456693965</v>
      </c>
      <c r="D175" s="35"/>
      <c r="E175" s="38"/>
      <c r="F175" s="39">
        <v>58866534</v>
      </c>
      <c r="G175" s="35"/>
      <c r="H175" s="35"/>
      <c r="I175" s="40">
        <v>0</v>
      </c>
      <c r="J175" s="41">
        <v>108000000</v>
      </c>
      <c r="K175" s="35"/>
      <c r="L175" s="40">
        <v>3061422</v>
      </c>
      <c r="M175" s="35"/>
      <c r="N175" s="42">
        <f t="shared" si="8"/>
        <v>0</v>
      </c>
      <c r="O175" s="43"/>
      <c r="P175" s="35"/>
      <c r="Q175" s="126">
        <f t="shared" si="9"/>
        <v>0</v>
      </c>
      <c r="R175" s="45">
        <f t="shared" si="10"/>
        <v>0</v>
      </c>
      <c r="S175" s="45">
        <f t="shared" si="11"/>
        <v>0</v>
      </c>
      <c r="T175" s="35"/>
    </row>
    <row r="176" spans="1:20" s="34" customFormat="1" ht="24.95" customHeight="1" x14ac:dyDescent="0.2">
      <c r="A176" s="35">
        <v>158</v>
      </c>
      <c r="B176" s="36" t="s">
        <v>460</v>
      </c>
      <c r="C176" s="37">
        <v>1800570610</v>
      </c>
      <c r="D176" s="35"/>
      <c r="E176" s="38"/>
      <c r="F176" s="39">
        <v>295109784</v>
      </c>
      <c r="G176" s="35"/>
      <c r="H176" s="35"/>
      <c r="I176" s="40">
        <f>3+1-1</f>
        <v>3</v>
      </c>
      <c r="J176" s="41">
        <v>237600000</v>
      </c>
      <c r="K176" s="35"/>
      <c r="L176" s="40">
        <v>11420781.119999999</v>
      </c>
      <c r="M176" s="35"/>
      <c r="N176" s="42">
        <f t="shared" si="8"/>
        <v>46089002.879999995</v>
      </c>
      <c r="O176" s="43"/>
      <c r="P176" s="35"/>
      <c r="Q176" s="126">
        <f t="shared" si="9"/>
        <v>2304450.1439999999</v>
      </c>
      <c r="R176" s="45">
        <f t="shared" si="10"/>
        <v>0</v>
      </c>
      <c r="S176" s="45">
        <f t="shared" si="11"/>
        <v>0</v>
      </c>
      <c r="T176" s="35"/>
    </row>
    <row r="177" spans="1:20" s="34" customFormat="1" ht="24.95" customHeight="1" x14ac:dyDescent="0.2">
      <c r="A177" s="35">
        <v>159</v>
      </c>
      <c r="B177" s="36" t="s">
        <v>461</v>
      </c>
      <c r="C177" s="37">
        <v>8309693509</v>
      </c>
      <c r="D177" s="35"/>
      <c r="E177" s="38"/>
      <c r="F177" s="39">
        <v>136527900</v>
      </c>
      <c r="G177" s="35"/>
      <c r="H177" s="35"/>
      <c r="I177" s="40">
        <v>1</v>
      </c>
      <c r="J177" s="41">
        <v>138600000</v>
      </c>
      <c r="K177" s="35"/>
      <c r="L177" s="40">
        <v>4551120</v>
      </c>
      <c r="M177" s="35"/>
      <c r="N177" s="42">
        <f t="shared" si="8"/>
        <v>0</v>
      </c>
      <c r="O177" s="43"/>
      <c r="P177" s="35"/>
      <c r="Q177" s="126">
        <f t="shared" si="9"/>
        <v>0</v>
      </c>
      <c r="R177" s="45">
        <f t="shared" si="10"/>
        <v>0</v>
      </c>
      <c r="S177" s="45">
        <f t="shared" si="11"/>
        <v>0</v>
      </c>
      <c r="T177" s="35"/>
    </row>
    <row r="178" spans="1:20" s="34" customFormat="1" ht="24.95" customHeight="1" x14ac:dyDescent="0.2">
      <c r="A178" s="35">
        <v>160</v>
      </c>
      <c r="B178" s="36" t="s">
        <v>462</v>
      </c>
      <c r="C178" s="37">
        <v>1800141227</v>
      </c>
      <c r="D178" s="35"/>
      <c r="E178" s="38"/>
      <c r="F178" s="39">
        <v>370271400</v>
      </c>
      <c r="G178" s="35"/>
      <c r="H178" s="35"/>
      <c r="I178" s="40">
        <v>2</v>
      </c>
      <c r="J178" s="41">
        <v>194400000</v>
      </c>
      <c r="K178" s="35"/>
      <c r="L178" s="40">
        <v>13312026</v>
      </c>
      <c r="M178" s="35"/>
      <c r="N178" s="42">
        <f t="shared" si="8"/>
        <v>162559374</v>
      </c>
      <c r="O178" s="43">
        <v>888640.83750000014</v>
      </c>
      <c r="P178" s="35"/>
      <c r="Q178" s="126">
        <f t="shared" si="9"/>
        <v>15383906.099999998</v>
      </c>
      <c r="R178" s="45">
        <f t="shared" si="10"/>
        <v>0</v>
      </c>
      <c r="S178" s="45">
        <f t="shared" si="11"/>
        <v>0</v>
      </c>
      <c r="T178" s="35"/>
    </row>
    <row r="179" spans="1:20" s="34" customFormat="1" ht="24.95" customHeight="1" x14ac:dyDescent="0.2">
      <c r="A179" s="35">
        <v>161</v>
      </c>
      <c r="B179" s="36" t="s">
        <v>463</v>
      </c>
      <c r="C179" s="37">
        <v>1800422958</v>
      </c>
      <c r="D179" s="35"/>
      <c r="E179" s="38"/>
      <c r="F179" s="39">
        <v>211478585.75999999</v>
      </c>
      <c r="G179" s="35"/>
      <c r="H179" s="35"/>
      <c r="I179" s="40">
        <v>2</v>
      </c>
      <c r="J179" s="41">
        <v>194400000</v>
      </c>
      <c r="K179" s="35"/>
      <c r="L179" s="40">
        <v>10971274.456800001</v>
      </c>
      <c r="M179" s="35"/>
      <c r="N179" s="42">
        <f t="shared" si="8"/>
        <v>6107311.3031999767</v>
      </c>
      <c r="O179" s="43"/>
      <c r="P179" s="35"/>
      <c r="Q179" s="126">
        <f t="shared" si="9"/>
        <v>305365.56515999883</v>
      </c>
      <c r="R179" s="45">
        <f t="shared" si="10"/>
        <v>0</v>
      </c>
      <c r="S179" s="45">
        <f t="shared" si="11"/>
        <v>0</v>
      </c>
      <c r="T179" s="35"/>
    </row>
    <row r="180" spans="1:20" s="34" customFormat="1" ht="24.95" customHeight="1" x14ac:dyDescent="0.2">
      <c r="A180" s="35">
        <v>162</v>
      </c>
      <c r="B180" s="36" t="s">
        <v>464</v>
      </c>
      <c r="C180" s="37">
        <v>1800765747</v>
      </c>
      <c r="D180" s="35"/>
      <c r="E180" s="38"/>
      <c r="F180" s="39">
        <v>154333388</v>
      </c>
      <c r="G180" s="35"/>
      <c r="H180" s="35"/>
      <c r="I180" s="40">
        <v>2</v>
      </c>
      <c r="J180" s="41">
        <v>194400000</v>
      </c>
      <c r="K180" s="35"/>
      <c r="L180" s="40">
        <v>6539940.540000001</v>
      </c>
      <c r="M180" s="35"/>
      <c r="N180" s="42">
        <f t="shared" si="8"/>
        <v>0</v>
      </c>
      <c r="O180" s="43"/>
      <c r="P180" s="35"/>
      <c r="Q180" s="126">
        <f t="shared" si="9"/>
        <v>0</v>
      </c>
      <c r="R180" s="45">
        <f t="shared" si="10"/>
        <v>0</v>
      </c>
      <c r="S180" s="45">
        <f t="shared" si="11"/>
        <v>0</v>
      </c>
      <c r="T180" s="35"/>
    </row>
    <row r="181" spans="1:20" s="34" customFormat="1" ht="24.95" customHeight="1" x14ac:dyDescent="0.2">
      <c r="A181" s="35">
        <v>163</v>
      </c>
      <c r="B181" s="36" t="s">
        <v>465</v>
      </c>
      <c r="C181" s="37">
        <v>1800747988</v>
      </c>
      <c r="D181" s="35"/>
      <c r="E181" s="38"/>
      <c r="F181" s="39">
        <v>173174024</v>
      </c>
      <c r="G181" s="35"/>
      <c r="H181" s="35"/>
      <c r="I181" s="40">
        <v>2</v>
      </c>
      <c r="J181" s="41">
        <v>194400000</v>
      </c>
      <c r="K181" s="35"/>
      <c r="L181" s="40">
        <v>7590598.4700000007</v>
      </c>
      <c r="M181" s="35"/>
      <c r="N181" s="42">
        <f t="shared" si="8"/>
        <v>0</v>
      </c>
      <c r="O181" s="43"/>
      <c r="P181" s="35"/>
      <c r="Q181" s="126">
        <f t="shared" si="9"/>
        <v>0</v>
      </c>
      <c r="R181" s="45">
        <f t="shared" si="10"/>
        <v>0</v>
      </c>
      <c r="S181" s="45">
        <f t="shared" si="11"/>
        <v>0</v>
      </c>
      <c r="T181" s="35"/>
    </row>
    <row r="182" spans="1:20" s="34" customFormat="1" ht="24.95" customHeight="1" x14ac:dyDescent="0.2">
      <c r="A182" s="35">
        <v>164</v>
      </c>
      <c r="B182" s="36" t="s">
        <v>466</v>
      </c>
      <c r="C182" s="37">
        <v>1800766677</v>
      </c>
      <c r="D182" s="35"/>
      <c r="E182" s="38"/>
      <c r="F182" s="39">
        <v>156394056</v>
      </c>
      <c r="G182" s="35"/>
      <c r="H182" s="35"/>
      <c r="I182" s="40">
        <v>2</v>
      </c>
      <c r="J182" s="41">
        <v>194400000</v>
      </c>
      <c r="K182" s="35"/>
      <c r="L182" s="40">
        <v>5634330.0299999993</v>
      </c>
      <c r="M182" s="35"/>
      <c r="N182" s="42">
        <f t="shared" si="8"/>
        <v>0</v>
      </c>
      <c r="O182" s="43"/>
      <c r="P182" s="35"/>
      <c r="Q182" s="126">
        <f t="shared" si="9"/>
        <v>0</v>
      </c>
      <c r="R182" s="45">
        <f t="shared" si="10"/>
        <v>0</v>
      </c>
      <c r="S182" s="45">
        <f t="shared" si="11"/>
        <v>0</v>
      </c>
      <c r="T182" s="35"/>
    </row>
    <row r="183" spans="1:20" s="34" customFormat="1" ht="24.95" customHeight="1" x14ac:dyDescent="0.2">
      <c r="A183" s="35">
        <v>165</v>
      </c>
      <c r="B183" s="36" t="s">
        <v>467</v>
      </c>
      <c r="C183" s="37">
        <v>1800405800</v>
      </c>
      <c r="D183" s="35"/>
      <c r="E183" s="38"/>
      <c r="F183" s="39">
        <v>250943117.75999999</v>
      </c>
      <c r="G183" s="35"/>
      <c r="H183" s="35"/>
      <c r="I183" s="40">
        <f>1-1</f>
        <v>0</v>
      </c>
      <c r="J183" s="41">
        <v>108000000</v>
      </c>
      <c r="K183" s="35"/>
      <c r="L183" s="40">
        <v>11203630.6788</v>
      </c>
      <c r="M183" s="35"/>
      <c r="N183" s="42">
        <f t="shared" si="8"/>
        <v>131739487.08119999</v>
      </c>
      <c r="O183" s="43">
        <v>2878746.857280001</v>
      </c>
      <c r="P183" s="35"/>
      <c r="Q183" s="126">
        <f t="shared" si="9"/>
        <v>10760923.062179999</v>
      </c>
      <c r="R183" s="45">
        <f t="shared" si="10"/>
        <v>0</v>
      </c>
      <c r="S183" s="45">
        <f t="shared" si="11"/>
        <v>0</v>
      </c>
      <c r="T183" s="35"/>
    </row>
    <row r="184" spans="1:20" s="34" customFormat="1" ht="24.95" customHeight="1" x14ac:dyDescent="0.2">
      <c r="A184" s="35">
        <v>166</v>
      </c>
      <c r="B184" s="36" t="s">
        <v>468</v>
      </c>
      <c r="C184" s="37">
        <v>8132953500</v>
      </c>
      <c r="D184" s="130"/>
      <c r="E184" s="131"/>
      <c r="F184" s="39">
        <v>149760300</v>
      </c>
      <c r="G184" s="130"/>
      <c r="H184" s="130"/>
      <c r="I184" s="40">
        <v>2</v>
      </c>
      <c r="J184" s="41">
        <v>194400000</v>
      </c>
      <c r="K184" s="35"/>
      <c r="L184" s="40">
        <v>2831220</v>
      </c>
      <c r="M184" s="35"/>
      <c r="N184" s="42">
        <f t="shared" si="8"/>
        <v>0</v>
      </c>
      <c r="O184" s="43"/>
      <c r="P184" s="35"/>
      <c r="Q184" s="126">
        <f t="shared" si="9"/>
        <v>0</v>
      </c>
      <c r="R184" s="45">
        <f t="shared" si="10"/>
        <v>0</v>
      </c>
      <c r="S184" s="45">
        <f t="shared" si="11"/>
        <v>0</v>
      </c>
      <c r="T184" s="35"/>
    </row>
    <row r="185" spans="1:20" s="34" customFormat="1" ht="24.95" customHeight="1" x14ac:dyDescent="0.2">
      <c r="A185" s="35">
        <v>167</v>
      </c>
      <c r="B185" s="36" t="s">
        <v>469</v>
      </c>
      <c r="C185" s="37">
        <v>1800607123</v>
      </c>
      <c r="D185" s="35"/>
      <c r="E185" s="38"/>
      <c r="F185" s="39">
        <v>407695520</v>
      </c>
      <c r="G185" s="35"/>
      <c r="H185" s="35"/>
      <c r="I185" s="40">
        <v>0</v>
      </c>
      <c r="J185" s="41">
        <v>108000000</v>
      </c>
      <c r="K185" s="35"/>
      <c r="L185" s="40">
        <v>13254456.599999998</v>
      </c>
      <c r="M185" s="35"/>
      <c r="N185" s="42">
        <f t="shared" si="8"/>
        <v>286441063.39999998</v>
      </c>
      <c r="O185" s="43">
        <v>6358586.3400000008</v>
      </c>
      <c r="P185" s="35"/>
      <c r="Q185" s="126">
        <f t="shared" si="9"/>
        <v>37488212.679999992</v>
      </c>
      <c r="R185" s="45">
        <f t="shared" si="10"/>
        <v>0</v>
      </c>
      <c r="S185" s="45">
        <f t="shared" si="11"/>
        <v>0</v>
      </c>
      <c r="T185" s="35"/>
    </row>
    <row r="186" spans="1:20" s="34" customFormat="1" ht="24.95" customHeight="1" x14ac:dyDescent="0.2">
      <c r="A186" s="35">
        <v>168</v>
      </c>
      <c r="B186" s="49" t="s">
        <v>470</v>
      </c>
      <c r="C186" s="37">
        <v>8069856725</v>
      </c>
      <c r="D186" s="35"/>
      <c r="E186" s="38"/>
      <c r="F186" s="39">
        <v>71692784</v>
      </c>
      <c r="G186" s="35"/>
      <c r="H186" s="35"/>
      <c r="I186" s="40">
        <v>0</v>
      </c>
      <c r="J186" s="41">
        <v>108000000</v>
      </c>
      <c r="K186" s="35"/>
      <c r="L186" s="40">
        <v>3700242</v>
      </c>
      <c r="M186" s="35"/>
      <c r="N186" s="42">
        <f t="shared" si="8"/>
        <v>0</v>
      </c>
      <c r="O186" s="43"/>
      <c r="P186" s="35"/>
      <c r="Q186" s="126">
        <f t="shared" si="9"/>
        <v>0</v>
      </c>
      <c r="R186" s="45">
        <f t="shared" si="10"/>
        <v>0</v>
      </c>
      <c r="S186" s="45">
        <f t="shared" si="11"/>
        <v>0</v>
      </c>
      <c r="T186" s="35"/>
    </row>
    <row r="187" spans="1:20" s="34" customFormat="1" ht="24.95" customHeight="1" x14ac:dyDescent="0.2">
      <c r="A187" s="35">
        <v>169</v>
      </c>
      <c r="B187" s="36" t="s">
        <v>471</v>
      </c>
      <c r="C187" s="37">
        <v>8057963546</v>
      </c>
      <c r="D187" s="35"/>
      <c r="E187" s="38"/>
      <c r="F187" s="39">
        <v>156491882</v>
      </c>
      <c r="G187" s="35"/>
      <c r="H187" s="35"/>
      <c r="I187" s="40">
        <v>5</v>
      </c>
      <c r="J187" s="41">
        <v>324000000</v>
      </c>
      <c r="K187" s="35"/>
      <c r="L187" s="40">
        <v>7129607.3099999987</v>
      </c>
      <c r="M187" s="35"/>
      <c r="N187" s="42">
        <f t="shared" si="8"/>
        <v>0</v>
      </c>
      <c r="O187" s="43"/>
      <c r="P187" s="35"/>
      <c r="Q187" s="126">
        <f t="shared" si="9"/>
        <v>0</v>
      </c>
      <c r="R187" s="45">
        <f t="shared" si="10"/>
        <v>0</v>
      </c>
      <c r="S187" s="45">
        <f t="shared" si="11"/>
        <v>0</v>
      </c>
      <c r="T187" s="35"/>
    </row>
    <row r="188" spans="1:20" s="34" customFormat="1" ht="24.95" customHeight="1" x14ac:dyDescent="0.2">
      <c r="A188" s="35">
        <v>170</v>
      </c>
      <c r="B188" s="36" t="s">
        <v>472</v>
      </c>
      <c r="C188" s="37">
        <v>1800956318</v>
      </c>
      <c r="D188" s="35"/>
      <c r="E188" s="38"/>
      <c r="F188" s="39">
        <v>77000000</v>
      </c>
      <c r="G188" s="35"/>
      <c r="H188" s="35"/>
      <c r="I188" s="40">
        <v>0</v>
      </c>
      <c r="J188" s="41">
        <v>108000000</v>
      </c>
      <c r="K188" s="35"/>
      <c r="L188" s="40">
        <v>0</v>
      </c>
      <c r="M188" s="35"/>
      <c r="N188" s="42">
        <f t="shared" si="8"/>
        <v>0</v>
      </c>
      <c r="O188" s="43"/>
      <c r="P188" s="35"/>
      <c r="Q188" s="126">
        <f t="shared" si="9"/>
        <v>0</v>
      </c>
      <c r="R188" s="45">
        <f t="shared" si="10"/>
        <v>0</v>
      </c>
      <c r="S188" s="45">
        <f t="shared" si="11"/>
        <v>0</v>
      </c>
      <c r="T188" s="35"/>
    </row>
    <row r="189" spans="1:20" s="34" customFormat="1" ht="24.95" customHeight="1" x14ac:dyDescent="0.2">
      <c r="A189" s="35">
        <v>171</v>
      </c>
      <c r="B189" s="52" t="s">
        <v>473</v>
      </c>
      <c r="C189" s="37">
        <v>8036763458</v>
      </c>
      <c r="D189" s="35"/>
      <c r="E189" s="38"/>
      <c r="F189" s="39">
        <v>95000000</v>
      </c>
      <c r="G189" s="35"/>
      <c r="H189" s="35"/>
      <c r="I189" s="40">
        <v>0</v>
      </c>
      <c r="J189" s="41">
        <v>108000000</v>
      </c>
      <c r="K189" s="35"/>
      <c r="L189" s="40">
        <v>0</v>
      </c>
      <c r="M189" s="35"/>
      <c r="N189" s="42">
        <f t="shared" si="8"/>
        <v>0</v>
      </c>
      <c r="O189" s="43"/>
      <c r="P189" s="35"/>
      <c r="Q189" s="126">
        <f t="shared" si="9"/>
        <v>0</v>
      </c>
      <c r="R189" s="45">
        <f t="shared" si="10"/>
        <v>0</v>
      </c>
      <c r="S189" s="45">
        <f t="shared" si="11"/>
        <v>0</v>
      </c>
      <c r="T189" s="35"/>
    </row>
    <row r="190" spans="1:20" s="34" customFormat="1" ht="24.95" customHeight="1" x14ac:dyDescent="0.2">
      <c r="A190" s="35">
        <v>172</v>
      </c>
      <c r="B190" s="36" t="s">
        <v>474</v>
      </c>
      <c r="C190" s="37">
        <v>1800767060</v>
      </c>
      <c r="D190" s="35"/>
      <c r="E190" s="38"/>
      <c r="F190" s="39">
        <v>348267400</v>
      </c>
      <c r="G190" s="35"/>
      <c r="H190" s="35"/>
      <c r="I190" s="40">
        <v>4</v>
      </c>
      <c r="J190" s="41">
        <v>280800000</v>
      </c>
      <c r="K190" s="35"/>
      <c r="L190" s="40">
        <v>13243387.5</v>
      </c>
      <c r="M190" s="35"/>
      <c r="N190" s="42">
        <f t="shared" si="8"/>
        <v>54224012.5</v>
      </c>
      <c r="O190" s="43"/>
      <c r="P190" s="35"/>
      <c r="Q190" s="126">
        <f t="shared" si="9"/>
        <v>2711200.625</v>
      </c>
      <c r="R190" s="45">
        <f t="shared" si="10"/>
        <v>0</v>
      </c>
      <c r="S190" s="45">
        <f t="shared" si="11"/>
        <v>0</v>
      </c>
      <c r="T190" s="35"/>
    </row>
    <row r="191" spans="1:20" s="34" customFormat="1" ht="24.95" customHeight="1" x14ac:dyDescent="0.2">
      <c r="A191" s="35">
        <v>173</v>
      </c>
      <c r="B191" s="36" t="s">
        <v>475</v>
      </c>
      <c r="C191" s="37">
        <v>1800678780</v>
      </c>
      <c r="D191" s="35"/>
      <c r="E191" s="38"/>
      <c r="F191" s="39">
        <v>266782685.04000002</v>
      </c>
      <c r="G191" s="35"/>
      <c r="H191" s="35"/>
      <c r="I191" s="40">
        <v>1</v>
      </c>
      <c r="J191" s="41">
        <v>151200000</v>
      </c>
      <c r="K191" s="35"/>
      <c r="L191" s="40">
        <v>11291848.2432</v>
      </c>
      <c r="M191" s="35"/>
      <c r="N191" s="42">
        <f t="shared" si="8"/>
        <v>104290836.79680002</v>
      </c>
      <c r="O191" s="43">
        <v>1183021.839840001</v>
      </c>
      <c r="P191" s="35"/>
      <c r="Q191" s="126">
        <f t="shared" si="9"/>
        <v>7429083.679680001</v>
      </c>
      <c r="R191" s="45">
        <f t="shared" si="10"/>
        <v>0</v>
      </c>
      <c r="S191" s="45">
        <f t="shared" si="11"/>
        <v>0</v>
      </c>
      <c r="T191" s="35"/>
    </row>
    <row r="192" spans="1:20" s="34" customFormat="1" ht="24.95" customHeight="1" x14ac:dyDescent="0.2">
      <c r="A192" s="35">
        <v>174</v>
      </c>
      <c r="B192" s="36" t="s">
        <v>476</v>
      </c>
      <c r="C192" s="37">
        <v>8124024872</v>
      </c>
      <c r="D192" s="35"/>
      <c r="E192" s="38"/>
      <c r="F192" s="39">
        <v>186840250</v>
      </c>
      <c r="G192" s="35"/>
      <c r="H192" s="35"/>
      <c r="I192" s="40">
        <v>1</v>
      </c>
      <c r="J192" s="41">
        <v>151200000</v>
      </c>
      <c r="K192" s="35"/>
      <c r="L192" s="40">
        <v>5792301.9000000004</v>
      </c>
      <c r="M192" s="35"/>
      <c r="N192" s="42">
        <f t="shared" si="8"/>
        <v>29847948.099999994</v>
      </c>
      <c r="O192" s="43"/>
      <c r="P192" s="35"/>
      <c r="Q192" s="126">
        <f t="shared" si="9"/>
        <v>1492397.4049999998</v>
      </c>
      <c r="R192" s="45">
        <f t="shared" si="10"/>
        <v>0</v>
      </c>
      <c r="S192" s="45">
        <f t="shared" si="11"/>
        <v>0</v>
      </c>
      <c r="T192" s="35"/>
    </row>
    <row r="193" spans="1:20" s="34" customFormat="1" ht="24.95" customHeight="1" x14ac:dyDescent="0.2">
      <c r="A193" s="35">
        <v>175</v>
      </c>
      <c r="B193" s="49" t="s">
        <v>477</v>
      </c>
      <c r="C193" s="37">
        <v>8414373000</v>
      </c>
      <c r="D193" s="35"/>
      <c r="E193" s="38"/>
      <c r="F193" s="39">
        <v>87146660</v>
      </c>
      <c r="G193" s="35"/>
      <c r="H193" s="35"/>
      <c r="I193" s="40">
        <v>0</v>
      </c>
      <c r="J193" s="41">
        <v>108000000</v>
      </c>
      <c r="K193" s="35"/>
      <c r="L193" s="40">
        <v>3700242</v>
      </c>
      <c r="M193" s="35"/>
      <c r="N193" s="42">
        <f t="shared" si="8"/>
        <v>0</v>
      </c>
      <c r="O193" s="43"/>
      <c r="P193" s="35"/>
      <c r="Q193" s="126">
        <f t="shared" si="9"/>
        <v>0</v>
      </c>
      <c r="R193" s="45">
        <f t="shared" si="10"/>
        <v>0</v>
      </c>
      <c r="S193" s="45">
        <f t="shared" si="11"/>
        <v>0</v>
      </c>
      <c r="T193" s="35"/>
    </row>
    <row r="194" spans="1:20" s="34" customFormat="1" ht="24.95" customHeight="1" x14ac:dyDescent="0.2">
      <c r="A194" s="35">
        <v>176</v>
      </c>
      <c r="B194" s="36" t="s">
        <v>478</v>
      </c>
      <c r="C194" s="37">
        <v>8066473900</v>
      </c>
      <c r="D194" s="35"/>
      <c r="E194" s="38"/>
      <c r="F194" s="39">
        <v>203287390</v>
      </c>
      <c r="G194" s="35"/>
      <c r="H194" s="35"/>
      <c r="I194" s="40">
        <v>2</v>
      </c>
      <c r="J194" s="41">
        <v>194400000</v>
      </c>
      <c r="K194" s="35"/>
      <c r="L194" s="40">
        <v>8375355.4500000002</v>
      </c>
      <c r="M194" s="35"/>
      <c r="N194" s="42">
        <f t="shared" si="8"/>
        <v>512034.55000001192</v>
      </c>
      <c r="O194" s="43"/>
      <c r="P194" s="35"/>
      <c r="Q194" s="126">
        <f t="shared" si="9"/>
        <v>25601.727500000598</v>
      </c>
      <c r="R194" s="45">
        <f t="shared" si="10"/>
        <v>0</v>
      </c>
      <c r="S194" s="45">
        <f t="shared" si="11"/>
        <v>0</v>
      </c>
      <c r="T194" s="35"/>
    </row>
    <row r="195" spans="1:20" s="34" customFormat="1" ht="24.95" customHeight="1" x14ac:dyDescent="0.2">
      <c r="A195" s="35">
        <v>177</v>
      </c>
      <c r="B195" s="36" t="s">
        <v>479</v>
      </c>
      <c r="C195" s="37">
        <v>1800767134</v>
      </c>
      <c r="D195" s="35"/>
      <c r="E195" s="38"/>
      <c r="F195" s="39">
        <v>256023222</v>
      </c>
      <c r="G195" s="35"/>
      <c r="H195" s="35"/>
      <c r="I195" s="40">
        <v>4</v>
      </c>
      <c r="J195" s="41">
        <v>280800000</v>
      </c>
      <c r="K195" s="35"/>
      <c r="L195" s="40">
        <v>7190487.3599999994</v>
      </c>
      <c r="M195" s="35"/>
      <c r="N195" s="42">
        <f t="shared" si="8"/>
        <v>0</v>
      </c>
      <c r="O195" s="43"/>
      <c r="P195" s="35"/>
      <c r="Q195" s="126">
        <f t="shared" si="9"/>
        <v>0</v>
      </c>
      <c r="R195" s="45">
        <f t="shared" si="10"/>
        <v>0</v>
      </c>
      <c r="S195" s="45">
        <f t="shared" si="11"/>
        <v>0</v>
      </c>
      <c r="T195" s="35"/>
    </row>
    <row r="196" spans="1:20" s="34" customFormat="1" ht="24.95" customHeight="1" x14ac:dyDescent="0.2">
      <c r="A196" s="35">
        <v>178</v>
      </c>
      <c r="B196" s="36" t="s">
        <v>480</v>
      </c>
      <c r="C196" s="37">
        <v>1800767430</v>
      </c>
      <c r="D196" s="35"/>
      <c r="E196" s="38"/>
      <c r="F196" s="39">
        <v>78634123</v>
      </c>
      <c r="G196" s="35"/>
      <c r="H196" s="35"/>
      <c r="I196" s="40">
        <v>0</v>
      </c>
      <c r="J196" s="41">
        <v>108000000</v>
      </c>
      <c r="K196" s="35"/>
      <c r="L196" s="40">
        <v>0</v>
      </c>
      <c r="M196" s="35"/>
      <c r="N196" s="42">
        <f t="shared" si="8"/>
        <v>0</v>
      </c>
      <c r="O196" s="43"/>
      <c r="P196" s="35"/>
      <c r="Q196" s="126">
        <f t="shared" si="9"/>
        <v>0</v>
      </c>
      <c r="R196" s="45">
        <f t="shared" si="10"/>
        <v>0</v>
      </c>
      <c r="S196" s="45">
        <f t="shared" si="11"/>
        <v>0</v>
      </c>
      <c r="T196" s="35"/>
    </row>
    <row r="197" spans="1:20" s="34" customFormat="1" ht="24.95" customHeight="1" x14ac:dyDescent="0.2">
      <c r="A197" s="35">
        <v>179</v>
      </c>
      <c r="B197" s="36" t="s">
        <v>481</v>
      </c>
      <c r="C197" s="37">
        <v>1800767455</v>
      </c>
      <c r="D197" s="35"/>
      <c r="E197" s="38"/>
      <c r="F197" s="39">
        <v>21865312.800000001</v>
      </c>
      <c r="G197" s="35"/>
      <c r="H197" s="35"/>
      <c r="I197" s="40">
        <v>1</v>
      </c>
      <c r="J197" s="41">
        <v>151200000</v>
      </c>
      <c r="K197" s="35"/>
      <c r="L197" s="40">
        <v>1967878.1519999998</v>
      </c>
      <c r="M197" s="35"/>
      <c r="N197" s="42">
        <f t="shared" si="8"/>
        <v>0</v>
      </c>
      <c r="O197" s="43"/>
      <c r="P197" s="35"/>
      <c r="Q197" s="126">
        <f t="shared" si="9"/>
        <v>0</v>
      </c>
      <c r="R197" s="45">
        <f t="shared" si="10"/>
        <v>0</v>
      </c>
      <c r="S197" s="45">
        <f t="shared" si="11"/>
        <v>0</v>
      </c>
      <c r="T197" s="35"/>
    </row>
    <row r="198" spans="1:20" s="34" customFormat="1" ht="24.95" customHeight="1" x14ac:dyDescent="0.2">
      <c r="A198" s="35">
        <v>180</v>
      </c>
      <c r="B198" s="36" t="s">
        <v>482</v>
      </c>
      <c r="C198" s="37">
        <v>1800680980</v>
      </c>
      <c r="D198" s="35"/>
      <c r="E198" s="38"/>
      <c r="F198" s="39">
        <v>30015561.600000001</v>
      </c>
      <c r="G198" s="35"/>
      <c r="H198" s="35"/>
      <c r="I198" s="50">
        <v>4</v>
      </c>
      <c r="J198" s="41">
        <v>280800000</v>
      </c>
      <c r="K198" s="35"/>
      <c r="L198" s="40">
        <v>2701400.5439999998</v>
      </c>
      <c r="M198" s="35"/>
      <c r="N198" s="42">
        <f t="shared" si="8"/>
        <v>0</v>
      </c>
      <c r="O198" s="43"/>
      <c r="P198" s="35"/>
      <c r="Q198" s="126">
        <f t="shared" si="9"/>
        <v>0</v>
      </c>
      <c r="R198" s="45">
        <f t="shared" si="10"/>
        <v>0</v>
      </c>
      <c r="S198" s="45">
        <f t="shared" si="11"/>
        <v>0</v>
      </c>
      <c r="T198" s="35"/>
    </row>
    <row r="199" spans="1:20" s="34" customFormat="1" ht="24.95" customHeight="1" x14ac:dyDescent="0.2">
      <c r="A199" s="35">
        <v>181</v>
      </c>
      <c r="B199" s="36" t="s">
        <v>483</v>
      </c>
      <c r="C199" s="37">
        <v>1800767857</v>
      </c>
      <c r="D199" s="35"/>
      <c r="E199" s="38"/>
      <c r="F199" s="39">
        <v>100068140</v>
      </c>
      <c r="G199" s="35"/>
      <c r="H199" s="35"/>
      <c r="I199" s="40">
        <v>2</v>
      </c>
      <c r="J199" s="41">
        <v>194400000</v>
      </c>
      <c r="K199" s="35"/>
      <c r="L199" s="40">
        <v>4522518</v>
      </c>
      <c r="M199" s="35"/>
      <c r="N199" s="42">
        <f t="shared" si="8"/>
        <v>0</v>
      </c>
      <c r="O199" s="43"/>
      <c r="P199" s="35"/>
      <c r="Q199" s="126">
        <f t="shared" si="9"/>
        <v>0</v>
      </c>
      <c r="R199" s="45">
        <f t="shared" si="10"/>
        <v>0</v>
      </c>
      <c r="S199" s="45">
        <f t="shared" si="11"/>
        <v>0</v>
      </c>
      <c r="T199" s="35"/>
    </row>
    <row r="200" spans="1:20" s="34" customFormat="1" ht="24.95" customHeight="1" x14ac:dyDescent="0.2">
      <c r="A200" s="35">
        <v>182</v>
      </c>
      <c r="B200" s="36" t="s">
        <v>484</v>
      </c>
      <c r="C200" s="37">
        <v>1800768018</v>
      </c>
      <c r="D200" s="35"/>
      <c r="E200" s="38"/>
      <c r="F200" s="39">
        <v>142747444</v>
      </c>
      <c r="G200" s="35"/>
      <c r="H200" s="35"/>
      <c r="I200" s="40">
        <v>3</v>
      </c>
      <c r="J200" s="41">
        <v>237600000</v>
      </c>
      <c r="K200" s="35"/>
      <c r="L200" s="40">
        <v>7013381.7599999998</v>
      </c>
      <c r="M200" s="35"/>
      <c r="N200" s="42">
        <f t="shared" si="8"/>
        <v>0</v>
      </c>
      <c r="O200" s="43"/>
      <c r="P200" s="35"/>
      <c r="Q200" s="126">
        <f t="shared" si="9"/>
        <v>0</v>
      </c>
      <c r="R200" s="45">
        <f t="shared" si="10"/>
        <v>0</v>
      </c>
      <c r="S200" s="45">
        <f t="shared" si="11"/>
        <v>0</v>
      </c>
      <c r="T200" s="35"/>
    </row>
    <row r="201" spans="1:20" s="34" customFormat="1" ht="24.95" customHeight="1" x14ac:dyDescent="0.2">
      <c r="A201" s="35">
        <v>183</v>
      </c>
      <c r="B201" s="36" t="s">
        <v>485</v>
      </c>
      <c r="C201" s="37">
        <v>1801024854</v>
      </c>
      <c r="D201" s="35"/>
      <c r="E201" s="38"/>
      <c r="F201" s="39">
        <v>245462336</v>
      </c>
      <c r="G201" s="35"/>
      <c r="H201" s="35"/>
      <c r="I201" s="40">
        <v>0</v>
      </c>
      <c r="J201" s="41">
        <v>108000000</v>
      </c>
      <c r="K201" s="35"/>
      <c r="L201" s="40">
        <v>12571651.26</v>
      </c>
      <c r="M201" s="35"/>
      <c r="N201" s="42">
        <f t="shared" si="8"/>
        <v>124890684.73999999</v>
      </c>
      <c r="O201" s="43">
        <v>5443750.074</v>
      </c>
      <c r="P201" s="35"/>
      <c r="Q201" s="126">
        <f t="shared" si="9"/>
        <v>9733602.7109999955</v>
      </c>
      <c r="R201" s="45">
        <f t="shared" si="10"/>
        <v>0</v>
      </c>
      <c r="S201" s="45">
        <f t="shared" si="11"/>
        <v>0</v>
      </c>
      <c r="T201" s="35"/>
    </row>
    <row r="202" spans="1:20" s="34" customFormat="1" ht="24.95" customHeight="1" x14ac:dyDescent="0.2">
      <c r="A202" s="35">
        <v>184</v>
      </c>
      <c r="B202" s="36" t="s">
        <v>486</v>
      </c>
      <c r="C202" s="37">
        <v>1800712008</v>
      </c>
      <c r="D202" s="35"/>
      <c r="E202" s="38"/>
      <c r="F202" s="39">
        <v>121837340</v>
      </c>
      <c r="G202" s="35"/>
      <c r="H202" s="35"/>
      <c r="I202" s="40">
        <v>0</v>
      </c>
      <c r="J202" s="41">
        <v>108000000</v>
      </c>
      <c r="K202" s="35"/>
      <c r="L202" s="40">
        <v>5787558</v>
      </c>
      <c r="M202" s="35"/>
      <c r="N202" s="42">
        <f t="shared" si="8"/>
        <v>8049782</v>
      </c>
      <c r="O202" s="43">
        <v>105333</v>
      </c>
      <c r="P202" s="35"/>
      <c r="Q202" s="126">
        <f t="shared" si="9"/>
        <v>402489.1</v>
      </c>
      <c r="R202" s="45">
        <f t="shared" si="10"/>
        <v>0</v>
      </c>
      <c r="S202" s="45">
        <f t="shared" si="11"/>
        <v>0</v>
      </c>
      <c r="T202" s="35"/>
    </row>
    <row r="203" spans="1:20" s="34" customFormat="1" ht="24.95" customHeight="1" x14ac:dyDescent="0.2">
      <c r="A203" s="35">
        <v>185</v>
      </c>
      <c r="B203" s="36" t="s">
        <v>487</v>
      </c>
      <c r="C203" s="37">
        <v>1801024928</v>
      </c>
      <c r="D203" s="35"/>
      <c r="E203" s="38"/>
      <c r="F203" s="39">
        <v>161682529</v>
      </c>
      <c r="G203" s="35"/>
      <c r="H203" s="35"/>
      <c r="I203" s="40">
        <v>3</v>
      </c>
      <c r="J203" s="41">
        <v>237600000</v>
      </c>
      <c r="K203" s="35"/>
      <c r="L203" s="40">
        <v>7937019.0899999999</v>
      </c>
      <c r="M203" s="35"/>
      <c r="N203" s="42">
        <f t="shared" si="8"/>
        <v>0</v>
      </c>
      <c r="O203" s="43"/>
      <c r="P203" s="35"/>
      <c r="Q203" s="126">
        <f t="shared" si="9"/>
        <v>0</v>
      </c>
      <c r="R203" s="45">
        <f t="shared" si="10"/>
        <v>0</v>
      </c>
      <c r="S203" s="45">
        <f t="shared" si="11"/>
        <v>0</v>
      </c>
      <c r="T203" s="35"/>
    </row>
    <row r="204" spans="1:20" s="34" customFormat="1" ht="24.95" customHeight="1" x14ac:dyDescent="0.2">
      <c r="A204" s="35">
        <v>186</v>
      </c>
      <c r="B204" s="36" t="s">
        <v>488</v>
      </c>
      <c r="C204" s="37">
        <v>1800546833</v>
      </c>
      <c r="D204" s="35"/>
      <c r="E204" s="38"/>
      <c r="F204" s="39">
        <v>228457002</v>
      </c>
      <c r="G204" s="35"/>
      <c r="H204" s="35"/>
      <c r="I204" s="40">
        <v>0</v>
      </c>
      <c r="J204" s="41">
        <v>108000000</v>
      </c>
      <c r="K204" s="35"/>
      <c r="L204" s="40">
        <v>10138663.080000002</v>
      </c>
      <c r="M204" s="35"/>
      <c r="N204" s="42">
        <f t="shared" si="8"/>
        <v>110318338.92</v>
      </c>
      <c r="O204" s="43">
        <v>2830336.6260000002</v>
      </c>
      <c r="P204" s="35"/>
      <c r="Q204" s="126">
        <f t="shared" si="9"/>
        <v>8031833.8920000009</v>
      </c>
      <c r="R204" s="45">
        <f t="shared" si="10"/>
        <v>0</v>
      </c>
      <c r="S204" s="45">
        <f t="shared" si="11"/>
        <v>0</v>
      </c>
      <c r="T204" s="35"/>
    </row>
    <row r="205" spans="1:20" s="34" customFormat="1" ht="24.95" customHeight="1" x14ac:dyDescent="0.2">
      <c r="A205" s="35">
        <v>187</v>
      </c>
      <c r="B205" s="36" t="s">
        <v>489</v>
      </c>
      <c r="C205" s="37">
        <v>1800764849</v>
      </c>
      <c r="D205" s="35"/>
      <c r="E205" s="38"/>
      <c r="F205" s="39">
        <v>92364950</v>
      </c>
      <c r="G205" s="35"/>
      <c r="H205" s="35"/>
      <c r="I205" s="40">
        <v>0</v>
      </c>
      <c r="J205" s="41">
        <v>108000000</v>
      </c>
      <c r="K205" s="35"/>
      <c r="L205" s="40">
        <v>4032315</v>
      </c>
      <c r="M205" s="35"/>
      <c r="N205" s="42">
        <f t="shared" si="8"/>
        <v>0</v>
      </c>
      <c r="O205" s="43"/>
      <c r="P205" s="35"/>
      <c r="Q205" s="126">
        <f t="shared" si="9"/>
        <v>0</v>
      </c>
      <c r="R205" s="45">
        <f t="shared" si="10"/>
        <v>0</v>
      </c>
      <c r="S205" s="45">
        <f t="shared" si="11"/>
        <v>0</v>
      </c>
      <c r="T205" s="35"/>
    </row>
    <row r="206" spans="1:20" s="34" customFormat="1" ht="24.95" customHeight="1" x14ac:dyDescent="0.2">
      <c r="A206" s="35">
        <v>188</v>
      </c>
      <c r="B206" s="36" t="s">
        <v>490</v>
      </c>
      <c r="C206" s="37">
        <v>8307627860</v>
      </c>
      <c r="D206" s="35"/>
      <c r="E206" s="38"/>
      <c r="F206" s="39">
        <v>106611191</v>
      </c>
      <c r="G206" s="35"/>
      <c r="H206" s="35"/>
      <c r="I206" s="40">
        <v>0</v>
      </c>
      <c r="J206" s="41">
        <v>108000000</v>
      </c>
      <c r="K206" s="35"/>
      <c r="L206" s="40">
        <v>4433174.55</v>
      </c>
      <c r="M206" s="35"/>
      <c r="N206" s="42">
        <f t="shared" si="8"/>
        <v>0</v>
      </c>
      <c r="O206" s="43"/>
      <c r="P206" s="35"/>
      <c r="Q206" s="126">
        <f t="shared" si="9"/>
        <v>0</v>
      </c>
      <c r="R206" s="45">
        <f t="shared" si="10"/>
        <v>0</v>
      </c>
      <c r="S206" s="45">
        <f t="shared" si="11"/>
        <v>0</v>
      </c>
      <c r="T206" s="35"/>
    </row>
    <row r="207" spans="1:20" s="34" customFormat="1" ht="24.95" customHeight="1" x14ac:dyDescent="0.2">
      <c r="A207" s="35">
        <v>189</v>
      </c>
      <c r="B207" s="36" t="s">
        <v>491</v>
      </c>
      <c r="C207" s="37">
        <v>8356942689</v>
      </c>
      <c r="D207" s="35"/>
      <c r="E207" s="38"/>
      <c r="F207" s="39">
        <v>16888284</v>
      </c>
      <c r="G207" s="35"/>
      <c r="H207" s="35"/>
      <c r="I207" s="40">
        <v>0</v>
      </c>
      <c r="J207" s="41">
        <v>108000000</v>
      </c>
      <c r="K207" s="35"/>
      <c r="L207" s="40">
        <v>1519945.56</v>
      </c>
      <c r="M207" s="35"/>
      <c r="N207" s="42">
        <f t="shared" si="8"/>
        <v>0</v>
      </c>
      <c r="O207" s="43"/>
      <c r="P207" s="35"/>
      <c r="Q207" s="126">
        <f t="shared" si="9"/>
        <v>0</v>
      </c>
      <c r="R207" s="45">
        <f t="shared" si="10"/>
        <v>0</v>
      </c>
      <c r="S207" s="45">
        <f t="shared" si="11"/>
        <v>0</v>
      </c>
      <c r="T207" s="35"/>
    </row>
    <row r="208" spans="1:20" s="34" customFormat="1" ht="24.95" customHeight="1" x14ac:dyDescent="0.2">
      <c r="A208" s="35">
        <v>190</v>
      </c>
      <c r="B208" s="46" t="s">
        <v>492</v>
      </c>
      <c r="C208" s="37">
        <v>8368279787</v>
      </c>
      <c r="D208" s="35"/>
      <c r="E208" s="38"/>
      <c r="F208" s="39">
        <v>29156400</v>
      </c>
      <c r="G208" s="35"/>
      <c r="H208" s="35"/>
      <c r="I208" s="40">
        <v>0</v>
      </c>
      <c r="J208" s="41">
        <v>90000000</v>
      </c>
      <c r="K208" s="35"/>
      <c r="L208" s="40">
        <v>3061422</v>
      </c>
      <c r="M208" s="35"/>
      <c r="N208" s="42">
        <f t="shared" si="8"/>
        <v>0</v>
      </c>
      <c r="O208" s="43"/>
      <c r="P208" s="35"/>
      <c r="Q208" s="126">
        <f t="shared" si="9"/>
        <v>0</v>
      </c>
      <c r="R208" s="45">
        <f t="shared" si="10"/>
        <v>0</v>
      </c>
      <c r="S208" s="45">
        <f t="shared" si="11"/>
        <v>0</v>
      </c>
      <c r="T208" s="35"/>
    </row>
    <row r="209" spans="1:20" s="34" customFormat="1" ht="24.95" customHeight="1" x14ac:dyDescent="0.2">
      <c r="A209" s="35">
        <v>191</v>
      </c>
      <c r="B209" s="129" t="s">
        <v>493</v>
      </c>
      <c r="C209" s="37">
        <v>8368047320</v>
      </c>
      <c r="D209" s="35"/>
      <c r="E209" s="38"/>
      <c r="F209" s="39">
        <v>29156400</v>
      </c>
      <c r="G209" s="35"/>
      <c r="H209" s="35"/>
      <c r="I209" s="40">
        <v>0</v>
      </c>
      <c r="J209" s="41">
        <v>90000000</v>
      </c>
      <c r="K209" s="35"/>
      <c r="L209" s="40">
        <v>3061422</v>
      </c>
      <c r="M209" s="35"/>
      <c r="N209" s="42">
        <f t="shared" si="8"/>
        <v>0</v>
      </c>
      <c r="O209" s="43"/>
      <c r="P209" s="35"/>
      <c r="Q209" s="126">
        <f t="shared" si="9"/>
        <v>0</v>
      </c>
      <c r="R209" s="45">
        <f t="shared" si="10"/>
        <v>0</v>
      </c>
      <c r="S209" s="45">
        <f t="shared" si="11"/>
        <v>0</v>
      </c>
      <c r="T209" s="35"/>
    </row>
    <row r="210" spans="1:20" s="34" customFormat="1" ht="24.95" customHeight="1" x14ac:dyDescent="0.2">
      <c r="A210" s="35">
        <v>192</v>
      </c>
      <c r="B210" s="129" t="s">
        <v>494</v>
      </c>
      <c r="C210" s="37">
        <v>8451047929</v>
      </c>
      <c r="D210" s="35"/>
      <c r="E210" s="38"/>
      <c r="F210" s="39">
        <v>29156400</v>
      </c>
      <c r="G210" s="35"/>
      <c r="H210" s="35"/>
      <c r="I210" s="40">
        <v>0</v>
      </c>
      <c r="J210" s="41">
        <v>90000000</v>
      </c>
      <c r="K210" s="35"/>
      <c r="L210" s="40">
        <v>3061422</v>
      </c>
      <c r="M210" s="35"/>
      <c r="N210" s="42">
        <f t="shared" si="8"/>
        <v>0</v>
      </c>
      <c r="O210" s="43"/>
      <c r="P210" s="35"/>
      <c r="Q210" s="126">
        <f t="shared" si="9"/>
        <v>0</v>
      </c>
      <c r="R210" s="45">
        <f t="shared" si="10"/>
        <v>0</v>
      </c>
      <c r="S210" s="45">
        <f t="shared" si="11"/>
        <v>0</v>
      </c>
      <c r="T210" s="35"/>
    </row>
    <row r="211" spans="1:20" s="34" customFormat="1" ht="24.95" customHeight="1" x14ac:dyDescent="0.2">
      <c r="A211" s="35">
        <v>193</v>
      </c>
      <c r="B211" s="129" t="s">
        <v>495</v>
      </c>
      <c r="C211" s="37">
        <v>8456693644</v>
      </c>
      <c r="D211" s="35"/>
      <c r="E211" s="38"/>
      <c r="F211" s="39">
        <v>29156400</v>
      </c>
      <c r="G211" s="35"/>
      <c r="H211" s="35"/>
      <c r="I211" s="40">
        <v>0</v>
      </c>
      <c r="J211" s="41">
        <v>90000000</v>
      </c>
      <c r="K211" s="35"/>
      <c r="L211" s="40">
        <v>3061422</v>
      </c>
      <c r="M211" s="35"/>
      <c r="N211" s="42">
        <f t="shared" ref="N211:N273" si="12">IF(F211-(J211+K211+L211)&gt;0,(F211-(J211+K211+L211)),0)</f>
        <v>0</v>
      </c>
      <c r="O211" s="43"/>
      <c r="P211" s="35"/>
      <c r="Q211" s="126">
        <f t="shared" ref="Q211:Q273" si="13">IF((N211/12)&lt;=5000000,(N211/12)*5%*12,IF((N211/12)&lt;=10000000,((N211/12)*10%-250000)*12,IF((N211/12)&lt;=18000000,((N211/12)*15%-750000)*12,IF((N211/12)&lt;32000000,((N211/12)*20%-1650000)*12,IF((N211/12)&lt;=52000000,((N211/12)*25%-3250000)*12,IF((N211/12)&lt;=80000000,((N211/12)*30%-5850000)*12,((N211/12)*35%-9850000)*12))))))</f>
        <v>0</v>
      </c>
      <c r="R211" s="45">
        <f t="shared" ref="R211:R274" si="14">IF(O211-Q211&lt;0,0,O211-Q211)</f>
        <v>0</v>
      </c>
      <c r="S211" s="45">
        <f t="shared" ref="S211:S273" si="15">IF(E211="X",Q211-O211,0)</f>
        <v>0</v>
      </c>
      <c r="T211" s="35"/>
    </row>
    <row r="212" spans="1:20" s="34" customFormat="1" ht="24.95" customHeight="1" x14ac:dyDescent="0.2">
      <c r="A212" s="35">
        <v>194</v>
      </c>
      <c r="B212" s="129" t="s">
        <v>496</v>
      </c>
      <c r="C212" s="37">
        <v>8456693651</v>
      </c>
      <c r="D212" s="35"/>
      <c r="E212" s="38"/>
      <c r="F212" s="39">
        <v>35240400</v>
      </c>
      <c r="G212" s="35"/>
      <c r="H212" s="35"/>
      <c r="I212" s="40">
        <v>0</v>
      </c>
      <c r="J212" s="41">
        <v>108000000</v>
      </c>
      <c r="K212" s="35"/>
      <c r="L212" s="40">
        <v>3700242</v>
      </c>
      <c r="M212" s="35"/>
      <c r="N212" s="42">
        <f t="shared" si="12"/>
        <v>0</v>
      </c>
      <c r="O212" s="43"/>
      <c r="P212" s="35"/>
      <c r="Q212" s="126">
        <f t="shared" si="13"/>
        <v>0</v>
      </c>
      <c r="R212" s="45">
        <f t="shared" si="14"/>
        <v>0</v>
      </c>
      <c r="S212" s="45">
        <f t="shared" si="15"/>
        <v>0</v>
      </c>
      <c r="T212" s="35"/>
    </row>
    <row r="213" spans="1:20" s="34" customFormat="1" ht="24.95" customHeight="1" x14ac:dyDescent="0.2">
      <c r="A213" s="35">
        <v>195</v>
      </c>
      <c r="B213" s="129" t="s">
        <v>497</v>
      </c>
      <c r="C213" s="37">
        <v>8456693676</v>
      </c>
      <c r="D213" s="35"/>
      <c r="E213" s="38"/>
      <c r="F213" s="39">
        <v>35240400</v>
      </c>
      <c r="G213" s="35"/>
      <c r="H213" s="35"/>
      <c r="I213" s="40">
        <v>0</v>
      </c>
      <c r="J213" s="41">
        <v>108000000</v>
      </c>
      <c r="K213" s="35"/>
      <c r="L213" s="40">
        <v>3700242</v>
      </c>
      <c r="M213" s="35"/>
      <c r="N213" s="42">
        <f t="shared" si="12"/>
        <v>0</v>
      </c>
      <c r="O213" s="43"/>
      <c r="P213" s="35"/>
      <c r="Q213" s="126">
        <f t="shared" si="13"/>
        <v>0</v>
      </c>
      <c r="R213" s="45">
        <f t="shared" si="14"/>
        <v>0</v>
      </c>
      <c r="S213" s="45">
        <f t="shared" si="15"/>
        <v>0</v>
      </c>
      <c r="T213" s="35"/>
    </row>
    <row r="214" spans="1:20" s="34" customFormat="1" ht="24.95" customHeight="1" x14ac:dyDescent="0.2">
      <c r="A214" s="35">
        <v>196</v>
      </c>
      <c r="B214" s="129" t="s">
        <v>498</v>
      </c>
      <c r="C214" s="37">
        <v>8458248550</v>
      </c>
      <c r="D214" s="35"/>
      <c r="E214" s="38"/>
      <c r="F214" s="39">
        <v>35240400</v>
      </c>
      <c r="G214" s="35"/>
      <c r="H214" s="35"/>
      <c r="I214" s="40">
        <v>0</v>
      </c>
      <c r="J214" s="41">
        <v>108000000</v>
      </c>
      <c r="K214" s="35"/>
      <c r="L214" s="40">
        <v>3700242</v>
      </c>
      <c r="M214" s="35"/>
      <c r="N214" s="42">
        <f t="shared" si="12"/>
        <v>0</v>
      </c>
      <c r="O214" s="43"/>
      <c r="P214" s="35"/>
      <c r="Q214" s="126">
        <f t="shared" si="13"/>
        <v>0</v>
      </c>
      <c r="R214" s="45">
        <f t="shared" si="14"/>
        <v>0</v>
      </c>
      <c r="S214" s="45">
        <f t="shared" si="15"/>
        <v>0</v>
      </c>
      <c r="T214" s="35"/>
    </row>
    <row r="215" spans="1:20" s="34" customFormat="1" ht="24.95" customHeight="1" x14ac:dyDescent="0.2">
      <c r="A215" s="35">
        <v>197</v>
      </c>
      <c r="B215" s="129" t="s">
        <v>499</v>
      </c>
      <c r="C215" s="37">
        <v>8456693690</v>
      </c>
      <c r="D215" s="35"/>
      <c r="E215" s="38"/>
      <c r="F215" s="39">
        <v>35240400</v>
      </c>
      <c r="G215" s="35"/>
      <c r="H215" s="35"/>
      <c r="I215" s="40">
        <v>0</v>
      </c>
      <c r="J215" s="41">
        <v>108000000</v>
      </c>
      <c r="K215" s="35"/>
      <c r="L215" s="40">
        <v>3700242</v>
      </c>
      <c r="M215" s="35"/>
      <c r="N215" s="42">
        <f t="shared" si="12"/>
        <v>0</v>
      </c>
      <c r="O215" s="43"/>
      <c r="P215" s="35"/>
      <c r="Q215" s="126">
        <f t="shared" si="13"/>
        <v>0</v>
      </c>
      <c r="R215" s="45">
        <f t="shared" si="14"/>
        <v>0</v>
      </c>
      <c r="S215" s="45">
        <f t="shared" si="15"/>
        <v>0</v>
      </c>
      <c r="T215" s="35"/>
    </row>
    <row r="216" spans="1:20" s="34" customFormat="1" ht="24.95" customHeight="1" x14ac:dyDescent="0.2">
      <c r="A216" s="35">
        <v>198</v>
      </c>
      <c r="B216" s="129" t="s">
        <v>500</v>
      </c>
      <c r="C216" s="37">
        <v>8456693700</v>
      </c>
      <c r="D216" s="35"/>
      <c r="E216" s="38"/>
      <c r="F216" s="39">
        <v>35240400</v>
      </c>
      <c r="G216" s="35"/>
      <c r="H216" s="35"/>
      <c r="I216" s="40">
        <v>0</v>
      </c>
      <c r="J216" s="41">
        <v>108000000</v>
      </c>
      <c r="K216" s="35"/>
      <c r="L216" s="40">
        <v>3700242</v>
      </c>
      <c r="M216" s="35"/>
      <c r="N216" s="42">
        <f t="shared" si="12"/>
        <v>0</v>
      </c>
      <c r="O216" s="43"/>
      <c r="P216" s="35"/>
      <c r="Q216" s="126">
        <f t="shared" si="13"/>
        <v>0</v>
      </c>
      <c r="R216" s="45">
        <f t="shared" si="14"/>
        <v>0</v>
      </c>
      <c r="S216" s="45">
        <f t="shared" si="15"/>
        <v>0</v>
      </c>
      <c r="T216" s="35"/>
    </row>
    <row r="217" spans="1:20" s="34" customFormat="1" ht="24.95" customHeight="1" x14ac:dyDescent="0.2">
      <c r="A217" s="35">
        <v>199</v>
      </c>
      <c r="B217" s="129" t="s">
        <v>501</v>
      </c>
      <c r="C217" s="37">
        <v>8456693732</v>
      </c>
      <c r="D217" s="35"/>
      <c r="E217" s="38"/>
      <c r="F217" s="39">
        <v>35240400</v>
      </c>
      <c r="G217" s="35"/>
      <c r="H217" s="35"/>
      <c r="I217" s="40">
        <v>0</v>
      </c>
      <c r="J217" s="41">
        <v>108000000</v>
      </c>
      <c r="K217" s="35"/>
      <c r="L217" s="40">
        <v>3700242</v>
      </c>
      <c r="M217" s="35"/>
      <c r="N217" s="42">
        <f t="shared" si="12"/>
        <v>0</v>
      </c>
      <c r="O217" s="43"/>
      <c r="P217" s="35"/>
      <c r="Q217" s="126">
        <f t="shared" si="13"/>
        <v>0</v>
      </c>
      <c r="R217" s="45">
        <f t="shared" si="14"/>
        <v>0</v>
      </c>
      <c r="S217" s="45">
        <f t="shared" si="15"/>
        <v>0</v>
      </c>
      <c r="T217" s="35"/>
    </row>
    <row r="218" spans="1:20" s="34" customFormat="1" ht="24.95" customHeight="1" x14ac:dyDescent="0.2">
      <c r="A218" s="35">
        <v>200</v>
      </c>
      <c r="B218" s="36" t="s">
        <v>502</v>
      </c>
      <c r="C218" s="37">
        <v>1800764542</v>
      </c>
      <c r="D218" s="35"/>
      <c r="E218" s="38"/>
      <c r="F218" s="39">
        <v>110007740</v>
      </c>
      <c r="G218" s="35"/>
      <c r="H218" s="35"/>
      <c r="I218" s="40">
        <v>0</v>
      </c>
      <c r="J218" s="41">
        <v>108000000</v>
      </c>
      <c r="K218" s="35"/>
      <c r="L218" s="40">
        <v>5155038</v>
      </c>
      <c r="M218" s="35"/>
      <c r="N218" s="42">
        <f t="shared" si="12"/>
        <v>0</v>
      </c>
      <c r="O218" s="43"/>
      <c r="P218" s="35"/>
      <c r="Q218" s="126">
        <f t="shared" si="13"/>
        <v>0</v>
      </c>
      <c r="R218" s="45">
        <f t="shared" si="14"/>
        <v>0</v>
      </c>
      <c r="S218" s="45">
        <f t="shared" si="15"/>
        <v>0</v>
      </c>
      <c r="T218" s="35"/>
    </row>
    <row r="219" spans="1:20" s="34" customFormat="1" ht="24.95" customHeight="1" x14ac:dyDescent="0.2">
      <c r="A219" s="35">
        <v>201</v>
      </c>
      <c r="B219" s="36" t="s">
        <v>503</v>
      </c>
      <c r="C219" s="37">
        <v>3701142174</v>
      </c>
      <c r="D219" s="35"/>
      <c r="E219" s="38"/>
      <c r="F219" s="39">
        <v>143836972</v>
      </c>
      <c r="G219" s="35"/>
      <c r="H219" s="35"/>
      <c r="I219" s="40">
        <v>0</v>
      </c>
      <c r="J219" s="41">
        <v>108000000</v>
      </c>
      <c r="K219" s="35"/>
      <c r="L219" s="40">
        <v>6256729.709999999</v>
      </c>
      <c r="M219" s="35"/>
      <c r="N219" s="42">
        <f t="shared" si="12"/>
        <v>29580242.290000007</v>
      </c>
      <c r="O219" s="43">
        <v>243262.11449999997</v>
      </c>
      <c r="P219" s="35"/>
      <c r="Q219" s="126">
        <f t="shared" si="13"/>
        <v>1479012.1145000004</v>
      </c>
      <c r="R219" s="45">
        <f t="shared" si="14"/>
        <v>0</v>
      </c>
      <c r="S219" s="45">
        <f t="shared" si="15"/>
        <v>0</v>
      </c>
      <c r="T219" s="35"/>
    </row>
    <row r="220" spans="1:20" s="34" customFormat="1" ht="24.95" customHeight="1" x14ac:dyDescent="0.2">
      <c r="A220" s="35">
        <v>202</v>
      </c>
      <c r="B220" s="36" t="s">
        <v>504</v>
      </c>
      <c r="C220" s="37">
        <v>1800764863</v>
      </c>
      <c r="D220" s="35"/>
      <c r="E220" s="38"/>
      <c r="F220" s="39">
        <v>116805140</v>
      </c>
      <c r="G220" s="35"/>
      <c r="H220" s="35"/>
      <c r="I220" s="40">
        <v>1</v>
      </c>
      <c r="J220" s="41">
        <v>151200000</v>
      </c>
      <c r="K220" s="35"/>
      <c r="L220" s="40">
        <v>4522518</v>
      </c>
      <c r="M220" s="35"/>
      <c r="N220" s="42">
        <f t="shared" si="12"/>
        <v>0</v>
      </c>
      <c r="O220" s="43"/>
      <c r="P220" s="35"/>
      <c r="Q220" s="126">
        <f t="shared" si="13"/>
        <v>0</v>
      </c>
      <c r="R220" s="45">
        <f t="shared" si="14"/>
        <v>0</v>
      </c>
      <c r="S220" s="45">
        <f t="shared" si="15"/>
        <v>0</v>
      </c>
      <c r="T220" s="35"/>
    </row>
    <row r="221" spans="1:20" s="34" customFormat="1" ht="24.95" customHeight="1" x14ac:dyDescent="0.2">
      <c r="A221" s="35">
        <v>203</v>
      </c>
      <c r="B221" s="36" t="s">
        <v>505</v>
      </c>
      <c r="C221" s="37">
        <v>8079962987</v>
      </c>
      <c r="D221" s="35"/>
      <c r="E221" s="38"/>
      <c r="F221" s="39">
        <v>132548800</v>
      </c>
      <c r="G221" s="35"/>
      <c r="H221" s="35"/>
      <c r="I221" s="40">
        <v>0</v>
      </c>
      <c r="J221" s="41">
        <v>108000000</v>
      </c>
      <c r="K221" s="35"/>
      <c r="L221" s="40">
        <v>5028534</v>
      </c>
      <c r="M221" s="35"/>
      <c r="N221" s="42">
        <f t="shared" si="12"/>
        <v>19520266</v>
      </c>
      <c r="O221" s="43"/>
      <c r="P221" s="35"/>
      <c r="Q221" s="126">
        <f t="shared" si="13"/>
        <v>976013.3</v>
      </c>
      <c r="R221" s="45">
        <f t="shared" si="14"/>
        <v>0</v>
      </c>
      <c r="S221" s="45">
        <f t="shared" si="15"/>
        <v>0</v>
      </c>
      <c r="T221" s="35"/>
    </row>
    <row r="222" spans="1:20" s="34" customFormat="1" ht="24.95" customHeight="1" x14ac:dyDescent="0.2">
      <c r="A222" s="35">
        <v>204</v>
      </c>
      <c r="B222" s="36" t="s">
        <v>506</v>
      </c>
      <c r="C222" s="37">
        <v>1800764503</v>
      </c>
      <c r="D222" s="35"/>
      <c r="E222" s="38"/>
      <c r="F222" s="39">
        <v>62740120</v>
      </c>
      <c r="G222" s="35"/>
      <c r="H222" s="35"/>
      <c r="I222" s="40">
        <v>1</v>
      </c>
      <c r="J222" s="41">
        <v>50400000</v>
      </c>
      <c r="K222" s="35"/>
      <c r="L222" s="40">
        <v>2754444</v>
      </c>
      <c r="M222" s="35"/>
      <c r="N222" s="42">
        <f t="shared" si="12"/>
        <v>9585676</v>
      </c>
      <c r="O222" s="43"/>
      <c r="P222" s="35"/>
      <c r="Q222" s="126">
        <f t="shared" si="13"/>
        <v>479283.80000000005</v>
      </c>
      <c r="R222" s="45">
        <f t="shared" si="14"/>
        <v>0</v>
      </c>
      <c r="S222" s="45">
        <f t="shared" si="15"/>
        <v>0</v>
      </c>
      <c r="T222" s="35"/>
    </row>
    <row r="223" spans="1:20" s="34" customFormat="1" ht="24.95" customHeight="1" x14ac:dyDescent="0.2">
      <c r="A223" s="35">
        <v>205</v>
      </c>
      <c r="B223" s="36" t="s">
        <v>507</v>
      </c>
      <c r="C223" s="37">
        <v>1800403401</v>
      </c>
      <c r="D223" s="35"/>
      <c r="E223" s="38"/>
      <c r="F223" s="39">
        <v>232189592</v>
      </c>
      <c r="G223" s="35"/>
      <c r="H223" s="35"/>
      <c r="I223" s="40">
        <v>2</v>
      </c>
      <c r="J223" s="41">
        <v>194400000</v>
      </c>
      <c r="K223" s="35"/>
      <c r="L223" s="40">
        <v>10500148.26</v>
      </c>
      <c r="M223" s="35"/>
      <c r="N223" s="42">
        <f t="shared" si="12"/>
        <v>27289443.74000001</v>
      </c>
      <c r="O223" s="43"/>
      <c r="P223" s="35"/>
      <c r="Q223" s="126">
        <f t="shared" si="13"/>
        <v>1364472.1870000006</v>
      </c>
      <c r="R223" s="45">
        <f t="shared" si="14"/>
        <v>0</v>
      </c>
      <c r="S223" s="45">
        <f t="shared" si="15"/>
        <v>0</v>
      </c>
      <c r="T223" s="35"/>
    </row>
    <row r="224" spans="1:20" s="34" customFormat="1" ht="24.95" customHeight="1" x14ac:dyDescent="0.2">
      <c r="A224" s="35">
        <v>206</v>
      </c>
      <c r="B224" s="36" t="s">
        <v>508</v>
      </c>
      <c r="C224" s="37">
        <v>1800768113</v>
      </c>
      <c r="D224" s="35"/>
      <c r="E224" s="38"/>
      <c r="F224" s="39">
        <v>110073800</v>
      </c>
      <c r="G224" s="35"/>
      <c r="H224" s="35"/>
      <c r="I224" s="40">
        <v>0</v>
      </c>
      <c r="J224" s="41">
        <v>108000000</v>
      </c>
      <c r="K224" s="35"/>
      <c r="L224" s="40">
        <v>4522518</v>
      </c>
      <c r="M224" s="35"/>
      <c r="N224" s="42">
        <f t="shared" si="12"/>
        <v>0</v>
      </c>
      <c r="O224" s="43"/>
      <c r="P224" s="35"/>
      <c r="Q224" s="126">
        <f t="shared" si="13"/>
        <v>0</v>
      </c>
      <c r="R224" s="45">
        <f t="shared" si="14"/>
        <v>0</v>
      </c>
      <c r="S224" s="45">
        <f t="shared" si="15"/>
        <v>0</v>
      </c>
      <c r="T224" s="35"/>
    </row>
    <row r="225" spans="1:20" s="34" customFormat="1" ht="24.95" customHeight="1" x14ac:dyDescent="0.2">
      <c r="A225" s="35">
        <v>207</v>
      </c>
      <c r="B225" s="36" t="s">
        <v>509</v>
      </c>
      <c r="C225" s="37">
        <v>1800767092</v>
      </c>
      <c r="D225" s="35"/>
      <c r="E225" s="38"/>
      <c r="F225" s="39">
        <v>101863800</v>
      </c>
      <c r="G225" s="35"/>
      <c r="H225" s="35"/>
      <c r="I225" s="40">
        <v>1</v>
      </c>
      <c r="J225" s="41">
        <v>151200000</v>
      </c>
      <c r="K225" s="35"/>
      <c r="L225" s="40">
        <v>3006486</v>
      </c>
      <c r="M225" s="35"/>
      <c r="N225" s="42">
        <f t="shared" si="12"/>
        <v>0</v>
      </c>
      <c r="O225" s="43"/>
      <c r="P225" s="35"/>
      <c r="Q225" s="126">
        <f t="shared" si="13"/>
        <v>0</v>
      </c>
      <c r="R225" s="45">
        <f t="shared" si="14"/>
        <v>0</v>
      </c>
      <c r="S225" s="45">
        <f t="shared" si="15"/>
        <v>0</v>
      </c>
      <c r="T225" s="35"/>
    </row>
    <row r="226" spans="1:20" s="34" customFormat="1" ht="24.95" customHeight="1" x14ac:dyDescent="0.2">
      <c r="A226" s="35">
        <v>208</v>
      </c>
      <c r="B226" s="36" t="s">
        <v>510</v>
      </c>
      <c r="C226" s="37">
        <v>1800764616</v>
      </c>
      <c r="D226" s="35"/>
      <c r="E226" s="38"/>
      <c r="F226" s="39">
        <v>335031560</v>
      </c>
      <c r="G226" s="35"/>
      <c r="H226" s="35"/>
      <c r="I226" s="40">
        <v>1</v>
      </c>
      <c r="J226" s="41">
        <v>151200000</v>
      </c>
      <c r="K226" s="35"/>
      <c r="L226" s="40">
        <v>13656106.800000001</v>
      </c>
      <c r="M226" s="35"/>
      <c r="N226" s="42">
        <f t="shared" si="12"/>
        <v>170175453.19999999</v>
      </c>
      <c r="O226" s="43">
        <v>2846558.46</v>
      </c>
      <c r="P226" s="35"/>
      <c r="Q226" s="126">
        <f t="shared" si="13"/>
        <v>16526317.979999995</v>
      </c>
      <c r="R226" s="45">
        <f t="shared" si="14"/>
        <v>0</v>
      </c>
      <c r="S226" s="45">
        <f t="shared" si="15"/>
        <v>0</v>
      </c>
      <c r="T226" s="35"/>
    </row>
    <row r="227" spans="1:20" s="34" customFormat="1" ht="24.95" customHeight="1" x14ac:dyDescent="0.2">
      <c r="A227" s="35">
        <v>209</v>
      </c>
      <c r="B227" s="36" t="s">
        <v>511</v>
      </c>
      <c r="C227" s="37">
        <v>1800705787</v>
      </c>
      <c r="D227" s="35"/>
      <c r="E227" s="38"/>
      <c r="F227" s="39">
        <v>256284520</v>
      </c>
      <c r="G227" s="35"/>
      <c r="H227" s="35"/>
      <c r="I227" s="40">
        <v>2</v>
      </c>
      <c r="J227" s="41">
        <v>194400000</v>
      </c>
      <c r="K227" s="35"/>
      <c r="L227" s="40">
        <v>10436580.000000002</v>
      </c>
      <c r="M227" s="35"/>
      <c r="N227" s="42">
        <f t="shared" si="12"/>
        <v>51447940</v>
      </c>
      <c r="O227" s="43"/>
      <c r="P227" s="35"/>
      <c r="Q227" s="126">
        <f t="shared" si="13"/>
        <v>2572397</v>
      </c>
      <c r="R227" s="45">
        <f t="shared" si="14"/>
        <v>0</v>
      </c>
      <c r="S227" s="45">
        <f t="shared" si="15"/>
        <v>0</v>
      </c>
      <c r="T227" s="35"/>
    </row>
    <row r="228" spans="1:20" s="34" customFormat="1" ht="24.95" customHeight="1" x14ac:dyDescent="0.2">
      <c r="A228" s="35">
        <v>210</v>
      </c>
      <c r="B228" s="36" t="s">
        <v>512</v>
      </c>
      <c r="C228" s="37">
        <v>1800394789</v>
      </c>
      <c r="D228" s="35"/>
      <c r="E228" s="38"/>
      <c r="F228" s="39">
        <v>351837476</v>
      </c>
      <c r="G228" s="35"/>
      <c r="H228" s="35"/>
      <c r="I228" s="40">
        <v>3</v>
      </c>
      <c r="J228" s="41">
        <v>237600000</v>
      </c>
      <c r="K228" s="35"/>
      <c r="L228" s="40">
        <v>12099708.18</v>
      </c>
      <c r="M228" s="35"/>
      <c r="N228" s="42">
        <f t="shared" si="12"/>
        <v>102137767.81999999</v>
      </c>
      <c r="O228" s="43"/>
      <c r="P228" s="35"/>
      <c r="Q228" s="126">
        <f t="shared" si="13"/>
        <v>7213776.7819999997</v>
      </c>
      <c r="R228" s="45">
        <f t="shared" si="14"/>
        <v>0</v>
      </c>
      <c r="S228" s="45">
        <f t="shared" si="15"/>
        <v>0</v>
      </c>
      <c r="T228" s="35"/>
    </row>
    <row r="229" spans="1:20" s="34" customFormat="1" ht="24.95" customHeight="1" x14ac:dyDescent="0.2">
      <c r="A229" s="35">
        <v>211</v>
      </c>
      <c r="B229" s="36" t="s">
        <v>513</v>
      </c>
      <c r="C229" s="37">
        <v>1800586963</v>
      </c>
      <c r="D229" s="35"/>
      <c r="E229" s="38"/>
      <c r="F229" s="39">
        <v>192062770</v>
      </c>
      <c r="G229" s="35"/>
      <c r="H229" s="35"/>
      <c r="I229" s="40">
        <v>3</v>
      </c>
      <c r="J229" s="41">
        <v>237600000</v>
      </c>
      <c r="K229" s="35"/>
      <c r="L229" s="40">
        <v>7255795.0499999989</v>
      </c>
      <c r="M229" s="35"/>
      <c r="N229" s="42">
        <f t="shared" si="12"/>
        <v>0</v>
      </c>
      <c r="O229" s="43"/>
      <c r="P229" s="35"/>
      <c r="Q229" s="126">
        <f t="shared" si="13"/>
        <v>0</v>
      </c>
      <c r="R229" s="45">
        <f t="shared" si="14"/>
        <v>0</v>
      </c>
      <c r="S229" s="45">
        <f t="shared" si="15"/>
        <v>0</v>
      </c>
      <c r="T229" s="35"/>
    </row>
    <row r="230" spans="1:20" s="34" customFormat="1" ht="24.95" customHeight="1" x14ac:dyDescent="0.2">
      <c r="A230" s="35">
        <v>212</v>
      </c>
      <c r="B230" s="36" t="s">
        <v>514</v>
      </c>
      <c r="C230" s="37">
        <v>1800766525</v>
      </c>
      <c r="D230" s="35"/>
      <c r="E230" s="38"/>
      <c r="F230" s="39">
        <v>119733520</v>
      </c>
      <c r="G230" s="35"/>
      <c r="H230" s="35"/>
      <c r="I230" s="40">
        <v>1</v>
      </c>
      <c r="J230" s="41">
        <v>151200000</v>
      </c>
      <c r="K230" s="35"/>
      <c r="L230" s="40">
        <v>2945451.6</v>
      </c>
      <c r="M230" s="35"/>
      <c r="N230" s="42">
        <f t="shared" si="12"/>
        <v>0</v>
      </c>
      <c r="O230" s="43"/>
      <c r="P230" s="35"/>
      <c r="Q230" s="126">
        <f t="shared" si="13"/>
        <v>0</v>
      </c>
      <c r="R230" s="45">
        <f t="shared" si="14"/>
        <v>0</v>
      </c>
      <c r="S230" s="45">
        <f t="shared" si="15"/>
        <v>0</v>
      </c>
      <c r="T230" s="35"/>
    </row>
    <row r="231" spans="1:20" s="34" customFormat="1" ht="24.95" customHeight="1" x14ac:dyDescent="0.2">
      <c r="A231" s="35">
        <v>213</v>
      </c>
      <c r="B231" s="36" t="s">
        <v>515</v>
      </c>
      <c r="C231" s="37">
        <v>1800764687</v>
      </c>
      <c r="D231" s="35"/>
      <c r="E231" s="38"/>
      <c r="F231" s="39">
        <v>173355172</v>
      </c>
      <c r="G231" s="35"/>
      <c r="H231" s="35"/>
      <c r="I231" s="40">
        <v>1</v>
      </c>
      <c r="J231" s="41">
        <v>151200000</v>
      </c>
      <c r="K231" s="35"/>
      <c r="L231" s="40">
        <v>6256729.709999999</v>
      </c>
      <c r="M231" s="35"/>
      <c r="N231" s="42">
        <f t="shared" si="12"/>
        <v>15898442.289999992</v>
      </c>
      <c r="O231" s="43"/>
      <c r="P231" s="35"/>
      <c r="Q231" s="126">
        <f t="shared" si="13"/>
        <v>794922.11449999968</v>
      </c>
      <c r="R231" s="45">
        <f t="shared" si="14"/>
        <v>0</v>
      </c>
      <c r="S231" s="45">
        <f t="shared" si="15"/>
        <v>0</v>
      </c>
      <c r="T231" s="35"/>
    </row>
    <row r="232" spans="1:20" s="34" customFormat="1" ht="24.95" customHeight="1" x14ac:dyDescent="0.2">
      <c r="A232" s="35">
        <v>214</v>
      </c>
      <c r="B232" s="36" t="s">
        <v>516</v>
      </c>
      <c r="C232" s="37">
        <v>8109380611</v>
      </c>
      <c r="D232" s="35"/>
      <c r="E232" s="38"/>
      <c r="F232" s="39">
        <v>104472810</v>
      </c>
      <c r="G232" s="35"/>
      <c r="H232" s="35"/>
      <c r="I232" s="40">
        <v>0</v>
      </c>
      <c r="J232" s="41">
        <v>108000000</v>
      </c>
      <c r="K232" s="35"/>
      <c r="L232" s="40">
        <v>4580887.5</v>
      </c>
      <c r="M232" s="35"/>
      <c r="N232" s="42">
        <f t="shared" si="12"/>
        <v>0</v>
      </c>
      <c r="O232" s="43"/>
      <c r="P232" s="35"/>
      <c r="Q232" s="126">
        <f t="shared" si="13"/>
        <v>0</v>
      </c>
      <c r="R232" s="45">
        <f t="shared" si="14"/>
        <v>0</v>
      </c>
      <c r="S232" s="45">
        <f t="shared" si="15"/>
        <v>0</v>
      </c>
      <c r="T232" s="35"/>
    </row>
    <row r="233" spans="1:20" s="34" customFormat="1" ht="24.95" customHeight="1" x14ac:dyDescent="0.2">
      <c r="A233" s="35">
        <v>215</v>
      </c>
      <c r="B233" s="36" t="s">
        <v>517</v>
      </c>
      <c r="C233" s="37">
        <v>8132953412</v>
      </c>
      <c r="D233" s="35"/>
      <c r="E233" s="38"/>
      <c r="F233" s="39">
        <v>173509884</v>
      </c>
      <c r="G233" s="35"/>
      <c r="H233" s="35"/>
      <c r="I233" s="40">
        <v>1</v>
      </c>
      <c r="J233" s="41">
        <v>151200000</v>
      </c>
      <c r="K233" s="35"/>
      <c r="L233" s="40">
        <v>5961415.3200000003</v>
      </c>
      <c r="M233" s="35"/>
      <c r="N233" s="42">
        <f t="shared" si="12"/>
        <v>16348468.680000007</v>
      </c>
      <c r="O233" s="43">
        <v>74050.194999999832</v>
      </c>
      <c r="P233" s="35"/>
      <c r="Q233" s="126">
        <f t="shared" si="13"/>
        <v>817423.43400000036</v>
      </c>
      <c r="R233" s="45">
        <f t="shared" si="14"/>
        <v>0</v>
      </c>
      <c r="S233" s="45">
        <f t="shared" si="15"/>
        <v>0</v>
      </c>
      <c r="T233" s="35"/>
    </row>
    <row r="234" spans="1:20" s="34" customFormat="1" ht="24.95" customHeight="1" x14ac:dyDescent="0.2">
      <c r="A234" s="35">
        <v>216</v>
      </c>
      <c r="B234" s="36" t="s">
        <v>518</v>
      </c>
      <c r="C234" s="37">
        <v>1800764944</v>
      </c>
      <c r="D234" s="35"/>
      <c r="E234" s="38"/>
      <c r="F234" s="39">
        <v>168167670</v>
      </c>
      <c r="G234" s="35"/>
      <c r="H234" s="35"/>
      <c r="I234" s="40">
        <f>1+1</f>
        <v>2</v>
      </c>
      <c r="J234" s="41">
        <v>194400000</v>
      </c>
      <c r="K234" s="35"/>
      <c r="L234" s="40">
        <v>7062085.7999999989</v>
      </c>
      <c r="M234" s="35"/>
      <c r="N234" s="42">
        <f t="shared" si="12"/>
        <v>0</v>
      </c>
      <c r="O234" s="43"/>
      <c r="P234" s="35"/>
      <c r="Q234" s="126">
        <f t="shared" si="13"/>
        <v>0</v>
      </c>
      <c r="R234" s="45">
        <f t="shared" si="14"/>
        <v>0</v>
      </c>
      <c r="S234" s="45">
        <f t="shared" si="15"/>
        <v>0</v>
      </c>
      <c r="T234" s="35"/>
    </row>
    <row r="235" spans="1:20" s="34" customFormat="1" ht="24.95" customHeight="1" x14ac:dyDescent="0.2">
      <c r="A235" s="35">
        <v>217</v>
      </c>
      <c r="B235" s="36" t="s">
        <v>519</v>
      </c>
      <c r="C235" s="37">
        <v>1800766934</v>
      </c>
      <c r="D235" s="35"/>
      <c r="E235" s="38"/>
      <c r="F235" s="39">
        <v>136655270</v>
      </c>
      <c r="G235" s="35"/>
      <c r="H235" s="35"/>
      <c r="I235" s="40">
        <v>1</v>
      </c>
      <c r="J235" s="41">
        <v>151200000</v>
      </c>
      <c r="K235" s="35"/>
      <c r="L235" s="40">
        <v>5075973</v>
      </c>
      <c r="M235" s="35"/>
      <c r="N235" s="42">
        <f t="shared" si="12"/>
        <v>0</v>
      </c>
      <c r="O235" s="43"/>
      <c r="P235" s="35"/>
      <c r="Q235" s="126">
        <f t="shared" si="13"/>
        <v>0</v>
      </c>
      <c r="R235" s="45">
        <f t="shared" si="14"/>
        <v>0</v>
      </c>
      <c r="S235" s="45">
        <f t="shared" si="15"/>
        <v>0</v>
      </c>
      <c r="T235" s="35"/>
    </row>
    <row r="236" spans="1:20" s="34" customFormat="1" ht="24.95" customHeight="1" x14ac:dyDescent="0.2">
      <c r="A236" s="35">
        <v>218</v>
      </c>
      <c r="B236" s="36" t="s">
        <v>520</v>
      </c>
      <c r="C236" s="37">
        <v>1800765105</v>
      </c>
      <c r="D236" s="35"/>
      <c r="E236" s="38"/>
      <c r="F236" s="39">
        <v>117065270</v>
      </c>
      <c r="G236" s="35"/>
      <c r="H236" s="35"/>
      <c r="I236" s="40">
        <v>0</v>
      </c>
      <c r="J236" s="41">
        <v>108000000</v>
      </c>
      <c r="K236" s="35"/>
      <c r="L236" s="40">
        <v>4838778</v>
      </c>
      <c r="M236" s="35"/>
      <c r="N236" s="42">
        <f t="shared" si="12"/>
        <v>4226492</v>
      </c>
      <c r="O236" s="43"/>
      <c r="P236" s="35"/>
      <c r="Q236" s="126">
        <f t="shared" si="13"/>
        <v>211324.60000000003</v>
      </c>
      <c r="R236" s="45">
        <f t="shared" si="14"/>
        <v>0</v>
      </c>
      <c r="S236" s="45">
        <f t="shared" si="15"/>
        <v>0</v>
      </c>
      <c r="T236" s="35"/>
    </row>
    <row r="237" spans="1:20" s="34" customFormat="1" ht="24.95" customHeight="1" x14ac:dyDescent="0.2">
      <c r="A237" s="35">
        <v>219</v>
      </c>
      <c r="B237" s="36" t="s">
        <v>521</v>
      </c>
      <c r="C237" s="37">
        <v>1800765909</v>
      </c>
      <c r="D237" s="35"/>
      <c r="E237" s="38"/>
      <c r="F237" s="39">
        <v>21865312.800000001</v>
      </c>
      <c r="G237" s="35"/>
      <c r="H237" s="35"/>
      <c r="I237" s="40">
        <v>0</v>
      </c>
      <c r="J237" s="41">
        <v>108000000</v>
      </c>
      <c r="K237" s="35"/>
      <c r="L237" s="40">
        <v>1967878.1519999998</v>
      </c>
      <c r="M237" s="35"/>
      <c r="N237" s="42">
        <f t="shared" si="12"/>
        <v>0</v>
      </c>
      <c r="O237" s="43"/>
      <c r="P237" s="35"/>
      <c r="Q237" s="126">
        <f t="shared" si="13"/>
        <v>0</v>
      </c>
      <c r="R237" s="45">
        <f t="shared" si="14"/>
        <v>0</v>
      </c>
      <c r="S237" s="45">
        <f t="shared" si="15"/>
        <v>0</v>
      </c>
      <c r="T237" s="35"/>
    </row>
    <row r="238" spans="1:20" s="34" customFormat="1" ht="24.95" customHeight="1" x14ac:dyDescent="0.2">
      <c r="A238" s="35">
        <v>220</v>
      </c>
      <c r="B238" s="36" t="s">
        <v>522</v>
      </c>
      <c r="C238" s="37">
        <v>1800766571</v>
      </c>
      <c r="D238" s="35"/>
      <c r="E238" s="38"/>
      <c r="F238" s="39">
        <v>116597922</v>
      </c>
      <c r="G238" s="35"/>
      <c r="H238" s="35"/>
      <c r="I238" s="40">
        <v>1</v>
      </c>
      <c r="J238" s="41">
        <v>151200000</v>
      </c>
      <c r="K238" s="35"/>
      <c r="L238" s="40">
        <v>2650430.16</v>
      </c>
      <c r="M238" s="35"/>
      <c r="N238" s="42">
        <f t="shared" si="12"/>
        <v>0</v>
      </c>
      <c r="O238" s="43">
        <v>10059.217999999972</v>
      </c>
      <c r="P238" s="35"/>
      <c r="Q238" s="126">
        <f t="shared" si="13"/>
        <v>0</v>
      </c>
      <c r="R238" s="45">
        <f t="shared" si="14"/>
        <v>10059.217999999972</v>
      </c>
      <c r="S238" s="45">
        <f t="shared" si="15"/>
        <v>0</v>
      </c>
      <c r="T238" s="35"/>
    </row>
    <row r="239" spans="1:20" s="34" customFormat="1" ht="24.95" customHeight="1" x14ac:dyDescent="0.2">
      <c r="A239" s="35">
        <v>221</v>
      </c>
      <c r="B239" s="36" t="s">
        <v>523</v>
      </c>
      <c r="C239" s="37">
        <v>1800766606</v>
      </c>
      <c r="D239" s="35"/>
      <c r="E239" s="38"/>
      <c r="F239" s="39">
        <v>147644086</v>
      </c>
      <c r="G239" s="35"/>
      <c r="H239" s="35"/>
      <c r="I239" s="40">
        <v>0</v>
      </c>
      <c r="J239" s="41">
        <v>108000000</v>
      </c>
      <c r="K239" s="35"/>
      <c r="L239" s="40">
        <v>5236721.28</v>
      </c>
      <c r="M239" s="35"/>
      <c r="N239" s="42">
        <f t="shared" si="12"/>
        <v>34407364.719999999</v>
      </c>
      <c r="O239" s="43">
        <v>281288.09800000006</v>
      </c>
      <c r="P239" s="35"/>
      <c r="Q239" s="126">
        <f t="shared" si="13"/>
        <v>1720368.236</v>
      </c>
      <c r="R239" s="45">
        <f t="shared" si="14"/>
        <v>0</v>
      </c>
      <c r="S239" s="45">
        <f t="shared" si="15"/>
        <v>0</v>
      </c>
      <c r="T239" s="35"/>
    </row>
    <row r="240" spans="1:20" s="34" customFormat="1" ht="24.95" customHeight="1" x14ac:dyDescent="0.2">
      <c r="A240" s="35">
        <v>222</v>
      </c>
      <c r="B240" s="36" t="s">
        <v>524</v>
      </c>
      <c r="C240" s="37">
        <v>1800649211</v>
      </c>
      <c r="D240" s="35"/>
      <c r="E240" s="38"/>
      <c r="F240" s="39">
        <v>115753414</v>
      </c>
      <c r="G240" s="35"/>
      <c r="H240" s="35"/>
      <c r="I240" s="40">
        <v>1</v>
      </c>
      <c r="J240" s="41">
        <v>147600000</v>
      </c>
      <c r="K240" s="35"/>
      <c r="L240" s="40">
        <v>2911465.62</v>
      </c>
      <c r="M240" s="35"/>
      <c r="N240" s="42">
        <f t="shared" si="12"/>
        <v>0</v>
      </c>
      <c r="O240" s="43"/>
      <c r="P240" s="35"/>
      <c r="Q240" s="126">
        <f t="shared" si="13"/>
        <v>0</v>
      </c>
      <c r="R240" s="45">
        <f t="shared" si="14"/>
        <v>0</v>
      </c>
      <c r="S240" s="45">
        <f t="shared" si="15"/>
        <v>0</v>
      </c>
      <c r="T240" s="35"/>
    </row>
    <row r="241" spans="1:20" s="34" customFormat="1" ht="24.95" customHeight="1" x14ac:dyDescent="0.2">
      <c r="A241" s="35">
        <v>223</v>
      </c>
      <c r="B241" s="36" t="s">
        <v>525</v>
      </c>
      <c r="C241" s="37">
        <v>1800768219</v>
      </c>
      <c r="D241" s="35"/>
      <c r="E241" s="38"/>
      <c r="F241" s="39">
        <v>183501736</v>
      </c>
      <c r="G241" s="35"/>
      <c r="H241" s="35"/>
      <c r="I241" s="40">
        <v>2</v>
      </c>
      <c r="J241" s="41">
        <v>194400000</v>
      </c>
      <c r="K241" s="35"/>
      <c r="L241" s="40">
        <v>7126286.5800000001</v>
      </c>
      <c r="M241" s="35"/>
      <c r="N241" s="42">
        <f t="shared" si="12"/>
        <v>0</v>
      </c>
      <c r="O241" s="43"/>
      <c r="P241" s="35"/>
      <c r="Q241" s="126">
        <f t="shared" si="13"/>
        <v>0</v>
      </c>
      <c r="R241" s="45">
        <f t="shared" si="14"/>
        <v>0</v>
      </c>
      <c r="S241" s="45">
        <f t="shared" si="15"/>
        <v>0</v>
      </c>
      <c r="T241" s="35"/>
    </row>
    <row r="242" spans="1:20" s="34" customFormat="1" ht="24.95" customHeight="1" x14ac:dyDescent="0.2">
      <c r="A242" s="35">
        <v>224</v>
      </c>
      <c r="B242" s="36" t="s">
        <v>526</v>
      </c>
      <c r="C242" s="37">
        <v>8107060292</v>
      </c>
      <c r="D242" s="35"/>
      <c r="E242" s="38"/>
      <c r="F242" s="39">
        <v>16084080</v>
      </c>
      <c r="G242" s="35"/>
      <c r="H242" s="35"/>
      <c r="I242" s="40">
        <v>0</v>
      </c>
      <c r="J242" s="41">
        <v>108000000</v>
      </c>
      <c r="K242" s="35"/>
      <c r="L242" s="40">
        <v>1447567.2</v>
      </c>
      <c r="M242" s="35"/>
      <c r="N242" s="42">
        <f t="shared" si="12"/>
        <v>0</v>
      </c>
      <c r="O242" s="43"/>
      <c r="P242" s="35"/>
      <c r="Q242" s="126">
        <f t="shared" si="13"/>
        <v>0</v>
      </c>
      <c r="R242" s="45">
        <f t="shared" si="14"/>
        <v>0</v>
      </c>
      <c r="S242" s="45">
        <f t="shared" si="15"/>
        <v>0</v>
      </c>
      <c r="T242" s="35"/>
    </row>
    <row r="243" spans="1:20" s="34" customFormat="1" ht="24.95" customHeight="1" x14ac:dyDescent="0.2">
      <c r="A243" s="35">
        <v>225</v>
      </c>
      <c r="B243" s="36" t="s">
        <v>527</v>
      </c>
      <c r="C243" s="37">
        <v>8356942713</v>
      </c>
      <c r="D243" s="35"/>
      <c r="E243" s="38"/>
      <c r="F243" s="39">
        <v>89600830</v>
      </c>
      <c r="G243" s="35"/>
      <c r="H243" s="35"/>
      <c r="I243" s="40">
        <v>0</v>
      </c>
      <c r="J243" s="41">
        <v>108000000</v>
      </c>
      <c r="K243" s="35"/>
      <c r="L243" s="40">
        <v>2865177</v>
      </c>
      <c r="M243" s="35"/>
      <c r="N243" s="42">
        <f t="shared" si="12"/>
        <v>0</v>
      </c>
      <c r="O243" s="43"/>
      <c r="P243" s="35"/>
      <c r="Q243" s="126">
        <f t="shared" si="13"/>
        <v>0</v>
      </c>
      <c r="R243" s="45">
        <f t="shared" si="14"/>
        <v>0</v>
      </c>
      <c r="S243" s="45">
        <f t="shared" si="15"/>
        <v>0</v>
      </c>
      <c r="T243" s="35"/>
    </row>
    <row r="244" spans="1:20" s="34" customFormat="1" ht="24.95" customHeight="1" x14ac:dyDescent="0.2">
      <c r="A244" s="35">
        <v>226</v>
      </c>
      <c r="B244" s="49" t="s">
        <v>528</v>
      </c>
      <c r="C244" s="37">
        <v>8414371148</v>
      </c>
      <c r="D244" s="35"/>
      <c r="E244" s="38"/>
      <c r="F244" s="39">
        <v>79293878</v>
      </c>
      <c r="G244" s="35"/>
      <c r="H244" s="35"/>
      <c r="I244" s="40">
        <v>0</v>
      </c>
      <c r="J244" s="41">
        <v>108000000</v>
      </c>
      <c r="K244" s="35"/>
      <c r="L244" s="40">
        <v>2941218</v>
      </c>
      <c r="M244" s="35"/>
      <c r="N244" s="42">
        <f t="shared" si="12"/>
        <v>0</v>
      </c>
      <c r="O244" s="43"/>
      <c r="P244" s="35"/>
      <c r="Q244" s="126">
        <f t="shared" si="13"/>
        <v>0</v>
      </c>
      <c r="R244" s="45">
        <f t="shared" si="14"/>
        <v>0</v>
      </c>
      <c r="S244" s="45">
        <f t="shared" si="15"/>
        <v>0</v>
      </c>
      <c r="T244" s="35"/>
    </row>
    <row r="245" spans="1:20" s="34" customFormat="1" ht="24.95" customHeight="1" x14ac:dyDescent="0.2">
      <c r="A245" s="35">
        <v>227</v>
      </c>
      <c r="B245" s="49" t="s">
        <v>529</v>
      </c>
      <c r="C245" s="37">
        <v>8402443302</v>
      </c>
      <c r="D245" s="35"/>
      <c r="E245" s="38"/>
      <c r="F245" s="39">
        <v>94979782</v>
      </c>
      <c r="G245" s="35"/>
      <c r="H245" s="35"/>
      <c r="I245" s="40">
        <v>0</v>
      </c>
      <c r="J245" s="41">
        <v>108000000</v>
      </c>
      <c r="K245" s="35"/>
      <c r="L245" s="40">
        <v>3700242</v>
      </c>
      <c r="M245" s="35"/>
      <c r="N245" s="42">
        <f t="shared" si="12"/>
        <v>0</v>
      </c>
      <c r="O245" s="43"/>
      <c r="P245" s="35"/>
      <c r="Q245" s="126">
        <f t="shared" si="13"/>
        <v>0</v>
      </c>
      <c r="R245" s="45">
        <f t="shared" si="14"/>
        <v>0</v>
      </c>
      <c r="S245" s="45">
        <f t="shared" si="15"/>
        <v>0</v>
      </c>
      <c r="T245" s="35"/>
    </row>
    <row r="246" spans="1:20" s="34" customFormat="1" ht="24.95" customHeight="1" x14ac:dyDescent="0.2">
      <c r="A246" s="35">
        <v>228</v>
      </c>
      <c r="B246" s="36" t="s">
        <v>530</v>
      </c>
      <c r="C246" s="132" t="s">
        <v>531</v>
      </c>
      <c r="D246" s="35"/>
      <c r="E246" s="38"/>
      <c r="F246" s="39">
        <v>89000000</v>
      </c>
      <c r="G246" s="35"/>
      <c r="H246" s="35"/>
      <c r="I246" s="40">
        <v>0</v>
      </c>
      <c r="J246" s="41">
        <v>108000000</v>
      </c>
      <c r="K246" s="35"/>
      <c r="L246" s="40">
        <v>0</v>
      </c>
      <c r="M246" s="35"/>
      <c r="N246" s="42">
        <f t="shared" si="12"/>
        <v>0</v>
      </c>
      <c r="O246" s="43"/>
      <c r="P246" s="35"/>
      <c r="Q246" s="126">
        <f t="shared" si="13"/>
        <v>0</v>
      </c>
      <c r="R246" s="45">
        <f t="shared" si="14"/>
        <v>0</v>
      </c>
      <c r="S246" s="45">
        <f t="shared" si="15"/>
        <v>0</v>
      </c>
      <c r="T246" s="35"/>
    </row>
    <row r="247" spans="1:20" s="34" customFormat="1" ht="24.95" customHeight="1" x14ac:dyDescent="0.2">
      <c r="A247" s="35">
        <v>229</v>
      </c>
      <c r="B247" s="36" t="s">
        <v>532</v>
      </c>
      <c r="C247" s="37">
        <v>1800767381</v>
      </c>
      <c r="D247" s="35"/>
      <c r="E247" s="38"/>
      <c r="F247" s="39">
        <v>202610000.19999999</v>
      </c>
      <c r="G247" s="35"/>
      <c r="H247" s="35"/>
      <c r="I247" s="40">
        <v>2</v>
      </c>
      <c r="J247" s="41">
        <v>194400000</v>
      </c>
      <c r="K247" s="35"/>
      <c r="L247" s="40">
        <v>0</v>
      </c>
      <c r="M247" s="35"/>
      <c r="N247" s="42">
        <f t="shared" si="12"/>
        <v>8210000.1999999881</v>
      </c>
      <c r="O247" s="43"/>
      <c r="P247" s="35"/>
      <c r="Q247" s="126">
        <f t="shared" si="13"/>
        <v>410500.00999999943</v>
      </c>
      <c r="R247" s="45">
        <f t="shared" si="14"/>
        <v>0</v>
      </c>
      <c r="S247" s="45">
        <f t="shared" si="15"/>
        <v>0</v>
      </c>
      <c r="T247" s="35"/>
    </row>
    <row r="248" spans="1:20" s="34" customFormat="1" ht="24.95" customHeight="1" x14ac:dyDescent="0.2">
      <c r="A248" s="35">
        <v>230</v>
      </c>
      <c r="B248" s="36" t="s">
        <v>533</v>
      </c>
      <c r="C248" s="133">
        <v>8324842360</v>
      </c>
      <c r="D248" s="130"/>
      <c r="E248" s="131"/>
      <c r="F248" s="39">
        <v>107251360</v>
      </c>
      <c r="G248" s="130"/>
      <c r="H248" s="130"/>
      <c r="I248" s="40">
        <v>0</v>
      </c>
      <c r="J248" s="41">
        <v>171000000</v>
      </c>
      <c r="K248" s="35"/>
      <c r="L248" s="40">
        <v>2742012</v>
      </c>
      <c r="M248" s="35"/>
      <c r="N248" s="42">
        <f t="shared" si="12"/>
        <v>0</v>
      </c>
      <c r="O248" s="43"/>
      <c r="P248" s="35"/>
      <c r="Q248" s="126">
        <f t="shared" si="13"/>
        <v>0</v>
      </c>
      <c r="R248" s="45">
        <f t="shared" si="14"/>
        <v>0</v>
      </c>
      <c r="S248" s="45">
        <f t="shared" si="15"/>
        <v>0</v>
      </c>
      <c r="T248" s="35"/>
    </row>
    <row r="249" spans="1:20" s="34" customFormat="1" ht="24.95" customHeight="1" x14ac:dyDescent="0.2">
      <c r="A249" s="35">
        <v>231</v>
      </c>
      <c r="B249" s="36" t="s">
        <v>534</v>
      </c>
      <c r="C249" s="37" t="s">
        <v>535</v>
      </c>
      <c r="D249" s="35"/>
      <c r="E249" s="38"/>
      <c r="F249" s="39">
        <v>134050630</v>
      </c>
      <c r="G249" s="35"/>
      <c r="H249" s="35"/>
      <c r="I249" s="40">
        <v>1</v>
      </c>
      <c r="J249" s="41">
        <v>151200000</v>
      </c>
      <c r="K249" s="35"/>
      <c r="L249" s="40">
        <v>4222071</v>
      </c>
      <c r="M249" s="35"/>
      <c r="N249" s="42">
        <f t="shared" si="12"/>
        <v>0</v>
      </c>
      <c r="O249" s="43"/>
      <c r="P249" s="35"/>
      <c r="Q249" s="126">
        <f t="shared" si="13"/>
        <v>0</v>
      </c>
      <c r="R249" s="45">
        <f t="shared" si="14"/>
        <v>0</v>
      </c>
      <c r="S249" s="45">
        <f t="shared" si="15"/>
        <v>0</v>
      </c>
      <c r="T249" s="35"/>
    </row>
    <row r="250" spans="1:20" s="34" customFormat="1" ht="24.95" customHeight="1" x14ac:dyDescent="0.2">
      <c r="A250" s="35">
        <v>232</v>
      </c>
      <c r="B250" s="36" t="s">
        <v>536</v>
      </c>
      <c r="C250" s="133">
        <v>1801025417</v>
      </c>
      <c r="D250" s="35"/>
      <c r="E250" s="38"/>
      <c r="F250" s="39">
        <v>102500000</v>
      </c>
      <c r="G250" s="35"/>
      <c r="H250" s="35"/>
      <c r="I250" s="40">
        <v>0</v>
      </c>
      <c r="J250" s="41">
        <v>108000000</v>
      </c>
      <c r="K250" s="35"/>
      <c r="L250" s="40">
        <v>0</v>
      </c>
      <c r="M250" s="35"/>
      <c r="N250" s="42">
        <f t="shared" si="12"/>
        <v>0</v>
      </c>
      <c r="O250" s="43">
        <v>150000</v>
      </c>
      <c r="P250" s="35"/>
      <c r="Q250" s="126">
        <f t="shared" si="13"/>
        <v>0</v>
      </c>
      <c r="R250" s="45">
        <f t="shared" si="14"/>
        <v>150000</v>
      </c>
      <c r="S250" s="45">
        <f t="shared" si="15"/>
        <v>0</v>
      </c>
      <c r="T250" s="35"/>
    </row>
    <row r="251" spans="1:20" s="34" customFormat="1" ht="24.95" customHeight="1" x14ac:dyDescent="0.2">
      <c r="A251" s="35">
        <v>233</v>
      </c>
      <c r="B251" s="36" t="s">
        <v>537</v>
      </c>
      <c r="C251" s="132" t="s">
        <v>538</v>
      </c>
      <c r="D251" s="35"/>
      <c r="E251" s="38"/>
      <c r="F251" s="39">
        <v>95000000</v>
      </c>
      <c r="G251" s="35"/>
      <c r="H251" s="35"/>
      <c r="I251" s="40">
        <v>0</v>
      </c>
      <c r="J251" s="41">
        <v>108000000</v>
      </c>
      <c r="K251" s="35"/>
      <c r="L251" s="40">
        <v>0</v>
      </c>
      <c r="M251" s="35"/>
      <c r="N251" s="42">
        <f t="shared" si="12"/>
        <v>0</v>
      </c>
      <c r="O251" s="43"/>
      <c r="P251" s="35"/>
      <c r="Q251" s="126">
        <f t="shared" si="13"/>
        <v>0</v>
      </c>
      <c r="R251" s="45">
        <f t="shared" si="14"/>
        <v>0</v>
      </c>
      <c r="S251" s="45">
        <f t="shared" si="15"/>
        <v>0</v>
      </c>
      <c r="T251" s="35"/>
    </row>
    <row r="252" spans="1:20" s="34" customFormat="1" ht="24.95" customHeight="1" x14ac:dyDescent="0.2">
      <c r="A252" s="35">
        <v>234</v>
      </c>
      <c r="B252" s="36" t="s">
        <v>539</v>
      </c>
      <c r="C252" s="37">
        <v>1800766187</v>
      </c>
      <c r="D252" s="130"/>
      <c r="E252" s="131"/>
      <c r="F252" s="39">
        <v>9976568</v>
      </c>
      <c r="G252" s="130"/>
      <c r="H252" s="130"/>
      <c r="I252" s="40">
        <v>0</v>
      </c>
      <c r="J252" s="41">
        <v>18000000</v>
      </c>
      <c r="K252" s="35"/>
      <c r="L252" s="40">
        <v>469614.91499999998</v>
      </c>
      <c r="M252" s="35"/>
      <c r="N252" s="42">
        <f t="shared" si="12"/>
        <v>0</v>
      </c>
      <c r="O252" s="43"/>
      <c r="P252" s="35"/>
      <c r="Q252" s="126">
        <f t="shared" si="13"/>
        <v>0</v>
      </c>
      <c r="R252" s="45">
        <f t="shared" si="14"/>
        <v>0</v>
      </c>
      <c r="S252" s="45">
        <f t="shared" si="15"/>
        <v>0</v>
      </c>
      <c r="T252" s="35"/>
    </row>
    <row r="253" spans="1:20" s="34" customFormat="1" ht="24.95" customHeight="1" x14ac:dyDescent="0.2">
      <c r="A253" s="35">
        <v>235</v>
      </c>
      <c r="B253" s="36" t="s">
        <v>540</v>
      </c>
      <c r="C253" s="37">
        <v>1800381451</v>
      </c>
      <c r="D253" s="35"/>
      <c r="E253" s="38"/>
      <c r="F253" s="39">
        <v>263068200</v>
      </c>
      <c r="G253" s="35"/>
      <c r="H253" s="35"/>
      <c r="I253" s="40">
        <f>2-1</f>
        <v>1</v>
      </c>
      <c r="J253" s="41">
        <v>151200000</v>
      </c>
      <c r="K253" s="35"/>
      <c r="L253" s="40">
        <v>12919221</v>
      </c>
      <c r="M253" s="35"/>
      <c r="N253" s="42">
        <f t="shared" si="12"/>
        <v>98948979</v>
      </c>
      <c r="O253" s="43">
        <v>3501417.45</v>
      </c>
      <c r="P253" s="35"/>
      <c r="Q253" s="126">
        <f t="shared" si="13"/>
        <v>6894897.9000000004</v>
      </c>
      <c r="R253" s="45">
        <f t="shared" si="14"/>
        <v>0</v>
      </c>
      <c r="S253" s="45">
        <f t="shared" si="15"/>
        <v>0</v>
      </c>
      <c r="T253" s="35"/>
    </row>
    <row r="254" spans="1:20" s="34" customFormat="1" ht="24.95" customHeight="1" x14ac:dyDescent="0.2">
      <c r="A254" s="35">
        <v>236</v>
      </c>
      <c r="B254" s="36" t="s">
        <v>541</v>
      </c>
      <c r="C254" s="37">
        <v>1800765987</v>
      </c>
      <c r="D254" s="35"/>
      <c r="E254" s="38"/>
      <c r="F254" s="39">
        <v>436713500</v>
      </c>
      <c r="G254" s="35"/>
      <c r="H254" s="35"/>
      <c r="I254" s="40">
        <v>1</v>
      </c>
      <c r="J254" s="41">
        <v>151200000</v>
      </c>
      <c r="K254" s="35"/>
      <c r="L254" s="40">
        <v>12718923</v>
      </c>
      <c r="M254" s="35"/>
      <c r="N254" s="42">
        <f t="shared" si="12"/>
        <v>272794577</v>
      </c>
      <c r="O254" s="43">
        <v>3356599.35</v>
      </c>
      <c r="P254" s="35"/>
      <c r="Q254" s="126">
        <f t="shared" si="13"/>
        <v>34758915.400000006</v>
      </c>
      <c r="R254" s="45">
        <f t="shared" si="14"/>
        <v>0</v>
      </c>
      <c r="S254" s="45">
        <f t="shared" si="15"/>
        <v>0</v>
      </c>
      <c r="T254" s="35"/>
    </row>
    <row r="255" spans="1:20" s="34" customFormat="1" ht="24.95" customHeight="1" x14ac:dyDescent="0.2">
      <c r="A255" s="35">
        <v>237</v>
      </c>
      <c r="B255" s="36" t="s">
        <v>542</v>
      </c>
      <c r="C255" s="37">
        <v>1800766613</v>
      </c>
      <c r="D255" s="35"/>
      <c r="E255" s="38"/>
      <c r="F255" s="39">
        <v>100068140</v>
      </c>
      <c r="G255" s="35"/>
      <c r="H255" s="35"/>
      <c r="I255" s="40">
        <v>0</v>
      </c>
      <c r="J255" s="41">
        <v>108000000</v>
      </c>
      <c r="K255" s="35"/>
      <c r="L255" s="40">
        <v>4522518</v>
      </c>
      <c r="M255" s="35"/>
      <c r="N255" s="42">
        <f t="shared" si="12"/>
        <v>0</v>
      </c>
      <c r="O255" s="43"/>
      <c r="P255" s="35"/>
      <c r="Q255" s="126">
        <f t="shared" si="13"/>
        <v>0</v>
      </c>
      <c r="R255" s="45">
        <f t="shared" si="14"/>
        <v>0</v>
      </c>
      <c r="S255" s="45">
        <f t="shared" si="15"/>
        <v>0</v>
      </c>
      <c r="T255" s="35"/>
    </row>
    <row r="256" spans="1:20" s="34" customFormat="1" ht="24.95" customHeight="1" x14ac:dyDescent="0.2">
      <c r="A256" s="35">
        <v>238</v>
      </c>
      <c r="B256" s="46" t="s">
        <v>543</v>
      </c>
      <c r="C256" s="51" t="s">
        <v>544</v>
      </c>
      <c r="D256" s="35"/>
      <c r="E256" s="38"/>
      <c r="F256" s="39">
        <v>88886090</v>
      </c>
      <c r="G256" s="35"/>
      <c r="H256" s="35"/>
      <c r="I256" s="40">
        <v>0</v>
      </c>
      <c r="J256" s="41">
        <v>108000000</v>
      </c>
      <c r="K256" s="35"/>
      <c r="L256" s="40">
        <v>3810933</v>
      </c>
      <c r="M256" s="35"/>
      <c r="N256" s="42">
        <f t="shared" si="12"/>
        <v>0</v>
      </c>
      <c r="O256" s="43"/>
      <c r="P256" s="35"/>
      <c r="Q256" s="126">
        <f t="shared" si="13"/>
        <v>0</v>
      </c>
      <c r="R256" s="45">
        <f t="shared" si="14"/>
        <v>0</v>
      </c>
      <c r="S256" s="45">
        <f t="shared" si="15"/>
        <v>0</v>
      </c>
      <c r="T256" s="35"/>
    </row>
    <row r="257" spans="1:20" s="34" customFormat="1" ht="24.95" customHeight="1" x14ac:dyDescent="0.2">
      <c r="A257" s="35">
        <v>239</v>
      </c>
      <c r="B257" s="36" t="s">
        <v>545</v>
      </c>
      <c r="C257" s="37">
        <v>1800765088</v>
      </c>
      <c r="D257" s="35"/>
      <c r="E257" s="38"/>
      <c r="F257" s="39">
        <v>102304550</v>
      </c>
      <c r="G257" s="35"/>
      <c r="H257" s="35"/>
      <c r="I257" s="40">
        <v>1</v>
      </c>
      <c r="J257" s="41">
        <v>151200000</v>
      </c>
      <c r="K257" s="35"/>
      <c r="L257" s="40">
        <v>4664835</v>
      </c>
      <c r="M257" s="35"/>
      <c r="N257" s="42">
        <f t="shared" si="12"/>
        <v>0</v>
      </c>
      <c r="O257" s="43"/>
      <c r="P257" s="35"/>
      <c r="Q257" s="126">
        <f t="shared" si="13"/>
        <v>0</v>
      </c>
      <c r="R257" s="45">
        <f t="shared" si="14"/>
        <v>0</v>
      </c>
      <c r="S257" s="45">
        <f t="shared" si="15"/>
        <v>0</v>
      </c>
      <c r="T257" s="35"/>
    </row>
    <row r="258" spans="1:20" s="34" customFormat="1" ht="24.95" customHeight="1" x14ac:dyDescent="0.2">
      <c r="A258" s="35">
        <v>240</v>
      </c>
      <c r="B258" s="36" t="s">
        <v>546</v>
      </c>
      <c r="C258" s="37">
        <v>1800765842</v>
      </c>
      <c r="D258" s="35"/>
      <c r="E258" s="38"/>
      <c r="F258" s="39">
        <v>105037940</v>
      </c>
      <c r="G258" s="35"/>
      <c r="H258" s="35"/>
      <c r="I258" s="40">
        <v>1</v>
      </c>
      <c r="J258" s="41">
        <v>151200000</v>
      </c>
      <c r="K258" s="35"/>
      <c r="L258" s="40">
        <v>4838778</v>
      </c>
      <c r="M258" s="35"/>
      <c r="N258" s="42">
        <f t="shared" si="12"/>
        <v>0</v>
      </c>
      <c r="O258" s="43"/>
      <c r="P258" s="35"/>
      <c r="Q258" s="126">
        <f t="shared" si="13"/>
        <v>0</v>
      </c>
      <c r="R258" s="45">
        <f t="shared" si="14"/>
        <v>0</v>
      </c>
      <c r="S258" s="45">
        <f t="shared" si="15"/>
        <v>0</v>
      </c>
      <c r="T258" s="35"/>
    </row>
    <row r="259" spans="1:20" s="34" customFormat="1" ht="24.95" customHeight="1" x14ac:dyDescent="0.2">
      <c r="A259" s="35">
        <v>241</v>
      </c>
      <c r="B259" s="36" t="s">
        <v>547</v>
      </c>
      <c r="C259" s="37">
        <v>1800767575</v>
      </c>
      <c r="D259" s="35"/>
      <c r="E259" s="38"/>
      <c r="F259" s="39">
        <v>111747170</v>
      </c>
      <c r="G259" s="35"/>
      <c r="H259" s="35"/>
      <c r="I259" s="40">
        <v>0</v>
      </c>
      <c r="J259" s="41">
        <v>108000000</v>
      </c>
      <c r="K259" s="35"/>
      <c r="L259" s="40">
        <v>5265729</v>
      </c>
      <c r="M259" s="35"/>
      <c r="N259" s="42">
        <f t="shared" si="12"/>
        <v>0</v>
      </c>
      <c r="O259" s="43"/>
      <c r="P259" s="35"/>
      <c r="Q259" s="126">
        <f t="shared" si="13"/>
        <v>0</v>
      </c>
      <c r="R259" s="45">
        <f t="shared" si="14"/>
        <v>0</v>
      </c>
      <c r="S259" s="45">
        <f t="shared" si="15"/>
        <v>0</v>
      </c>
      <c r="T259" s="35"/>
    </row>
    <row r="260" spans="1:20" s="34" customFormat="1" ht="24.95" customHeight="1" x14ac:dyDescent="0.2">
      <c r="A260" s="35">
        <v>242</v>
      </c>
      <c r="B260" s="36" t="s">
        <v>548</v>
      </c>
      <c r="C260" s="51" t="s">
        <v>549</v>
      </c>
      <c r="D260" s="35"/>
      <c r="E260" s="38"/>
      <c r="F260" s="39">
        <v>107590900</v>
      </c>
      <c r="G260" s="35"/>
      <c r="H260" s="35"/>
      <c r="I260" s="40">
        <v>0</v>
      </c>
      <c r="J260" s="41">
        <v>108000000</v>
      </c>
      <c r="K260" s="35"/>
      <c r="L260" s="40">
        <v>4743900</v>
      </c>
      <c r="M260" s="35"/>
      <c r="N260" s="42">
        <f t="shared" si="12"/>
        <v>0</v>
      </c>
      <c r="O260" s="43"/>
      <c r="P260" s="35"/>
      <c r="Q260" s="126">
        <f t="shared" si="13"/>
        <v>0</v>
      </c>
      <c r="R260" s="45">
        <f t="shared" si="14"/>
        <v>0</v>
      </c>
      <c r="S260" s="45">
        <f t="shared" si="15"/>
        <v>0</v>
      </c>
      <c r="T260" s="35"/>
    </row>
    <row r="261" spans="1:20" s="34" customFormat="1" ht="24.95" customHeight="1" x14ac:dyDescent="0.2">
      <c r="A261" s="35">
        <v>243</v>
      </c>
      <c r="B261" s="36" t="s">
        <v>550</v>
      </c>
      <c r="C261" s="37">
        <v>1800766532</v>
      </c>
      <c r="D261" s="35"/>
      <c r="E261" s="38"/>
      <c r="F261" s="39">
        <v>151852280</v>
      </c>
      <c r="G261" s="35"/>
      <c r="H261" s="35"/>
      <c r="I261" s="40">
        <v>2</v>
      </c>
      <c r="J261" s="41">
        <v>194400000</v>
      </c>
      <c r="K261" s="35"/>
      <c r="L261" s="40">
        <v>7463736</v>
      </c>
      <c r="M261" s="35"/>
      <c r="N261" s="42">
        <f t="shared" si="12"/>
        <v>0</v>
      </c>
      <c r="O261" s="43"/>
      <c r="P261" s="35"/>
      <c r="Q261" s="126">
        <f t="shared" si="13"/>
        <v>0</v>
      </c>
      <c r="R261" s="45">
        <f t="shared" si="14"/>
        <v>0</v>
      </c>
      <c r="S261" s="45">
        <f t="shared" si="15"/>
        <v>0</v>
      </c>
      <c r="T261" s="35"/>
    </row>
    <row r="262" spans="1:20" s="34" customFormat="1" ht="24.95" customHeight="1" x14ac:dyDescent="0.2">
      <c r="A262" s="35">
        <v>244</v>
      </c>
      <c r="B262" s="36" t="s">
        <v>551</v>
      </c>
      <c r="C262" s="37" t="s">
        <v>552</v>
      </c>
      <c r="D262" s="35"/>
      <c r="E262" s="38"/>
      <c r="F262" s="39">
        <v>73074782</v>
      </c>
      <c r="G262" s="35"/>
      <c r="H262" s="35"/>
      <c r="I262" s="40">
        <v>0</v>
      </c>
      <c r="J262" s="41">
        <v>108000000</v>
      </c>
      <c r="K262" s="35"/>
      <c r="L262" s="40">
        <v>3700242</v>
      </c>
      <c r="M262" s="35"/>
      <c r="N262" s="42">
        <f t="shared" si="12"/>
        <v>0</v>
      </c>
      <c r="O262" s="43"/>
      <c r="P262" s="35"/>
      <c r="Q262" s="126">
        <f t="shared" si="13"/>
        <v>0</v>
      </c>
      <c r="R262" s="45">
        <f t="shared" si="14"/>
        <v>0</v>
      </c>
      <c r="S262" s="45">
        <f t="shared" si="15"/>
        <v>0</v>
      </c>
      <c r="T262" s="35"/>
    </row>
    <row r="263" spans="1:20" s="34" customFormat="1" ht="24.95" customHeight="1" x14ac:dyDescent="0.2">
      <c r="A263" s="35">
        <v>245</v>
      </c>
      <c r="B263" s="36" t="s">
        <v>553</v>
      </c>
      <c r="C263" s="37">
        <v>8053854232</v>
      </c>
      <c r="D263" s="35"/>
      <c r="E263" s="38"/>
      <c r="F263" s="39">
        <v>61389284</v>
      </c>
      <c r="G263" s="35"/>
      <c r="H263" s="35"/>
      <c r="I263" s="40">
        <v>0</v>
      </c>
      <c r="J263" s="41">
        <v>108000000</v>
      </c>
      <c r="K263" s="35"/>
      <c r="L263" s="40">
        <v>3700242</v>
      </c>
      <c r="M263" s="35"/>
      <c r="N263" s="42">
        <f t="shared" si="12"/>
        <v>0</v>
      </c>
      <c r="O263" s="43"/>
      <c r="P263" s="35"/>
      <c r="Q263" s="126">
        <f t="shared" si="13"/>
        <v>0</v>
      </c>
      <c r="R263" s="45">
        <f t="shared" si="14"/>
        <v>0</v>
      </c>
      <c r="S263" s="45">
        <f t="shared" si="15"/>
        <v>0</v>
      </c>
      <c r="T263" s="35"/>
    </row>
    <row r="264" spans="1:20" s="34" customFormat="1" ht="24.95" customHeight="1" x14ac:dyDescent="0.2">
      <c r="A264" s="35">
        <v>246</v>
      </c>
      <c r="B264" s="36" t="s">
        <v>554</v>
      </c>
      <c r="C264" s="37">
        <v>1800767889</v>
      </c>
      <c r="D264" s="35"/>
      <c r="E264" s="38"/>
      <c r="F264" s="39">
        <v>111747170</v>
      </c>
      <c r="G264" s="35"/>
      <c r="H264" s="35"/>
      <c r="I264" s="40">
        <v>4</v>
      </c>
      <c r="J264" s="41">
        <v>280800000</v>
      </c>
      <c r="K264" s="35"/>
      <c r="L264" s="40">
        <v>5265729</v>
      </c>
      <c r="M264" s="35"/>
      <c r="N264" s="42">
        <f t="shared" si="12"/>
        <v>0</v>
      </c>
      <c r="O264" s="43"/>
      <c r="P264" s="35"/>
      <c r="Q264" s="126">
        <f t="shared" si="13"/>
        <v>0</v>
      </c>
      <c r="R264" s="45">
        <f t="shared" si="14"/>
        <v>0</v>
      </c>
      <c r="S264" s="45">
        <f t="shared" si="15"/>
        <v>0</v>
      </c>
      <c r="T264" s="35"/>
    </row>
    <row r="265" spans="1:20" s="34" customFormat="1" ht="24.95" customHeight="1" x14ac:dyDescent="0.2">
      <c r="A265" s="35">
        <v>247</v>
      </c>
      <c r="B265" s="36" t="s">
        <v>555</v>
      </c>
      <c r="C265" s="37">
        <v>1800767663</v>
      </c>
      <c r="D265" s="35"/>
      <c r="E265" s="38"/>
      <c r="F265" s="39">
        <v>244232711.68000001</v>
      </c>
      <c r="G265" s="35"/>
      <c r="H265" s="35"/>
      <c r="I265" s="40">
        <f>1+-1</f>
        <v>0</v>
      </c>
      <c r="J265" s="41">
        <v>108000000</v>
      </c>
      <c r="K265" s="35"/>
      <c r="L265" s="40">
        <v>11805302.678400002</v>
      </c>
      <c r="M265" s="35"/>
      <c r="N265" s="42">
        <f t="shared" si="12"/>
        <v>124427409.0016</v>
      </c>
      <c r="O265" s="43">
        <v>4416980.9001600044</v>
      </c>
      <c r="P265" s="35"/>
      <c r="Q265" s="126">
        <f t="shared" si="13"/>
        <v>9664111.3502399996</v>
      </c>
      <c r="R265" s="45">
        <f t="shared" si="14"/>
        <v>0</v>
      </c>
      <c r="S265" s="45">
        <f t="shared" si="15"/>
        <v>0</v>
      </c>
      <c r="T265" s="35"/>
    </row>
    <row r="266" spans="1:20" s="34" customFormat="1" ht="24.95" customHeight="1" x14ac:dyDescent="0.2">
      <c r="A266" s="35">
        <v>248</v>
      </c>
      <c r="B266" s="36" t="s">
        <v>556</v>
      </c>
      <c r="C266" s="37">
        <v>1800767744</v>
      </c>
      <c r="D266" s="35"/>
      <c r="E266" s="38"/>
      <c r="F266" s="39">
        <v>162687620.00000003</v>
      </c>
      <c r="G266" s="35"/>
      <c r="H266" s="35"/>
      <c r="I266" s="40">
        <v>1</v>
      </c>
      <c r="J266" s="41">
        <v>151200000</v>
      </c>
      <c r="K266" s="35"/>
      <c r="L266" s="40">
        <v>8507394.0000000019</v>
      </c>
      <c r="M266" s="35"/>
      <c r="N266" s="42">
        <f t="shared" si="12"/>
        <v>2980226.0000000298</v>
      </c>
      <c r="O266" s="43">
        <v>61719.000000000568</v>
      </c>
      <c r="P266" s="35"/>
      <c r="Q266" s="126">
        <f t="shared" si="13"/>
        <v>149011.3000000015</v>
      </c>
      <c r="R266" s="45">
        <f t="shared" si="14"/>
        <v>0</v>
      </c>
      <c r="S266" s="45">
        <f t="shared" si="15"/>
        <v>0</v>
      </c>
      <c r="T266" s="35"/>
    </row>
    <row r="267" spans="1:20" s="34" customFormat="1" ht="24.95" customHeight="1" x14ac:dyDescent="0.2">
      <c r="A267" s="35">
        <v>249</v>
      </c>
      <c r="B267" s="46" t="s">
        <v>557</v>
      </c>
      <c r="C267" s="37">
        <v>8342907701</v>
      </c>
      <c r="D267" s="35"/>
      <c r="E267" s="38"/>
      <c r="F267" s="39">
        <v>83419310</v>
      </c>
      <c r="G267" s="35"/>
      <c r="H267" s="35"/>
      <c r="I267" s="134">
        <v>0</v>
      </c>
      <c r="J267" s="41">
        <v>108000000</v>
      </c>
      <c r="K267" s="35"/>
      <c r="L267" s="40">
        <v>3463047</v>
      </c>
      <c r="M267" s="35"/>
      <c r="N267" s="42">
        <f t="shared" si="12"/>
        <v>0</v>
      </c>
      <c r="O267" s="43"/>
      <c r="P267" s="35"/>
      <c r="Q267" s="126">
        <f t="shared" si="13"/>
        <v>0</v>
      </c>
      <c r="R267" s="45">
        <f t="shared" si="14"/>
        <v>0</v>
      </c>
      <c r="S267" s="45">
        <f t="shared" si="15"/>
        <v>0</v>
      </c>
      <c r="T267" s="35"/>
    </row>
    <row r="268" spans="1:20" s="34" customFormat="1" ht="24.95" customHeight="1" x14ac:dyDescent="0.2">
      <c r="A268" s="35">
        <v>250</v>
      </c>
      <c r="B268" s="36" t="s">
        <v>558</v>
      </c>
      <c r="C268" s="37">
        <v>8313600225</v>
      </c>
      <c r="D268" s="35"/>
      <c r="E268" s="38"/>
      <c r="F268" s="39">
        <v>103547000</v>
      </c>
      <c r="G268" s="35"/>
      <c r="H268" s="35"/>
      <c r="I268" s="40">
        <v>1</v>
      </c>
      <c r="J268" s="41">
        <v>151200000</v>
      </c>
      <c r="K268" s="35"/>
      <c r="L268" s="40">
        <v>4743900</v>
      </c>
      <c r="M268" s="35"/>
      <c r="N268" s="42">
        <f t="shared" si="12"/>
        <v>0</v>
      </c>
      <c r="O268" s="43"/>
      <c r="P268" s="35"/>
      <c r="Q268" s="126">
        <f t="shared" si="13"/>
        <v>0</v>
      </c>
      <c r="R268" s="45">
        <f t="shared" si="14"/>
        <v>0</v>
      </c>
      <c r="S268" s="45">
        <f t="shared" si="15"/>
        <v>0</v>
      </c>
      <c r="T268" s="35"/>
    </row>
    <row r="269" spans="1:20" s="34" customFormat="1" ht="24.95" customHeight="1" x14ac:dyDescent="0.2">
      <c r="A269" s="35">
        <v>251</v>
      </c>
      <c r="B269" s="36" t="s">
        <v>559</v>
      </c>
      <c r="C269" s="37" t="s">
        <v>560</v>
      </c>
      <c r="D269" s="35"/>
      <c r="E269" s="38"/>
      <c r="F269" s="39">
        <v>162647861.60000002</v>
      </c>
      <c r="G269" s="35"/>
      <c r="H269" s="35"/>
      <c r="I269" s="40">
        <v>1</v>
      </c>
      <c r="J269" s="41">
        <v>151200000</v>
      </c>
      <c r="K269" s="35"/>
      <c r="L269" s="40">
        <v>8504863.9200000018</v>
      </c>
      <c r="M269" s="35"/>
      <c r="N269" s="42">
        <f t="shared" si="12"/>
        <v>2942997.6800000072</v>
      </c>
      <c r="O269" s="43">
        <v>518952.40200000018</v>
      </c>
      <c r="P269" s="35"/>
      <c r="Q269" s="126">
        <f t="shared" si="13"/>
        <v>147149.88400000037</v>
      </c>
      <c r="R269" s="45">
        <f t="shared" si="14"/>
        <v>371802.51799999981</v>
      </c>
      <c r="S269" s="45">
        <f t="shared" si="15"/>
        <v>0</v>
      </c>
      <c r="T269" s="35"/>
    </row>
    <row r="270" spans="1:20" s="34" customFormat="1" ht="24.95" customHeight="1" x14ac:dyDescent="0.2">
      <c r="A270" s="35">
        <v>252</v>
      </c>
      <c r="B270" s="36" t="s">
        <v>561</v>
      </c>
      <c r="C270" s="37">
        <v>1800765169</v>
      </c>
      <c r="D270" s="35"/>
      <c r="E270" s="38"/>
      <c r="F270" s="39">
        <v>84164780</v>
      </c>
      <c r="G270" s="35"/>
      <c r="H270" s="35"/>
      <c r="I270" s="40">
        <v>1</v>
      </c>
      <c r="J270" s="41">
        <v>151200000</v>
      </c>
      <c r="K270" s="35"/>
      <c r="L270" s="40">
        <v>3510486.0000000005</v>
      </c>
      <c r="M270" s="35"/>
      <c r="N270" s="42">
        <f t="shared" si="12"/>
        <v>0</v>
      </c>
      <c r="O270" s="43"/>
      <c r="P270" s="35"/>
      <c r="Q270" s="126">
        <f t="shared" si="13"/>
        <v>0</v>
      </c>
      <c r="R270" s="45">
        <f t="shared" si="14"/>
        <v>0</v>
      </c>
      <c r="S270" s="45">
        <f t="shared" si="15"/>
        <v>0</v>
      </c>
      <c r="T270" s="35"/>
    </row>
    <row r="271" spans="1:20" s="34" customFormat="1" ht="24.95" customHeight="1" x14ac:dyDescent="0.2">
      <c r="A271" s="35">
        <v>253</v>
      </c>
      <c r="B271" s="36" t="s">
        <v>562</v>
      </c>
      <c r="C271" s="54" t="s">
        <v>563</v>
      </c>
      <c r="D271" s="35"/>
      <c r="E271" s="38"/>
      <c r="F271" s="39">
        <v>54668450</v>
      </c>
      <c r="G271" s="35"/>
      <c r="H271" s="35"/>
      <c r="I271" s="40">
        <v>0</v>
      </c>
      <c r="J271" s="41">
        <v>108000000</v>
      </c>
      <c r="K271" s="35"/>
      <c r="L271" s="40">
        <v>2371950</v>
      </c>
      <c r="M271" s="35"/>
      <c r="N271" s="42">
        <f t="shared" si="12"/>
        <v>0</v>
      </c>
      <c r="O271" s="43"/>
      <c r="P271" s="35"/>
      <c r="Q271" s="126">
        <f t="shared" si="13"/>
        <v>0</v>
      </c>
      <c r="R271" s="45">
        <f t="shared" si="14"/>
        <v>0</v>
      </c>
      <c r="S271" s="45">
        <f t="shared" si="15"/>
        <v>0</v>
      </c>
      <c r="T271" s="35"/>
    </row>
    <row r="272" spans="1:20" s="34" customFormat="1" ht="24.95" customHeight="1" x14ac:dyDescent="0.2">
      <c r="A272" s="35">
        <v>254</v>
      </c>
      <c r="B272" s="36" t="s">
        <v>564</v>
      </c>
      <c r="C272" s="37">
        <v>8364591681</v>
      </c>
      <c r="D272" s="35"/>
      <c r="E272" s="38"/>
      <c r="F272" s="39">
        <v>111747170</v>
      </c>
      <c r="G272" s="35"/>
      <c r="H272" s="35"/>
      <c r="I272" s="40">
        <v>0</v>
      </c>
      <c r="J272" s="41">
        <v>108000000</v>
      </c>
      <c r="K272" s="35"/>
      <c r="L272" s="40">
        <v>5265729</v>
      </c>
      <c r="M272" s="35"/>
      <c r="N272" s="42">
        <f t="shared" si="12"/>
        <v>0</v>
      </c>
      <c r="O272" s="43"/>
      <c r="P272" s="35"/>
      <c r="Q272" s="126">
        <f t="shared" si="13"/>
        <v>0</v>
      </c>
      <c r="R272" s="45">
        <f t="shared" si="14"/>
        <v>0</v>
      </c>
      <c r="S272" s="45">
        <f t="shared" si="15"/>
        <v>0</v>
      </c>
      <c r="T272" s="35"/>
    </row>
    <row r="273" spans="1:20" s="34" customFormat="1" ht="24.95" customHeight="1" x14ac:dyDescent="0.2">
      <c r="A273" s="35">
        <v>255</v>
      </c>
      <c r="B273" s="36" t="s">
        <v>565</v>
      </c>
      <c r="C273" s="37">
        <v>8070431290</v>
      </c>
      <c r="D273" s="35"/>
      <c r="E273" s="38"/>
      <c r="F273" s="39">
        <v>103547000</v>
      </c>
      <c r="G273" s="35"/>
      <c r="H273" s="35"/>
      <c r="I273" s="40">
        <v>0</v>
      </c>
      <c r="J273" s="41">
        <v>108000000</v>
      </c>
      <c r="K273" s="35"/>
      <c r="L273" s="40">
        <v>4743900</v>
      </c>
      <c r="M273" s="35"/>
      <c r="N273" s="42">
        <f t="shared" si="12"/>
        <v>0</v>
      </c>
      <c r="O273" s="43"/>
      <c r="P273" s="35"/>
      <c r="Q273" s="126">
        <f t="shared" si="13"/>
        <v>0</v>
      </c>
      <c r="R273" s="45">
        <f t="shared" si="14"/>
        <v>0</v>
      </c>
      <c r="S273" s="45">
        <f t="shared" si="15"/>
        <v>0</v>
      </c>
      <c r="T273" s="35"/>
    </row>
    <row r="274" spans="1:20" s="34" customFormat="1" ht="24.95" customHeight="1" x14ac:dyDescent="0.2">
      <c r="A274" s="35">
        <v>256</v>
      </c>
      <c r="B274" s="46" t="s">
        <v>566</v>
      </c>
      <c r="C274" s="37">
        <v>8091319074</v>
      </c>
      <c r="D274" s="35"/>
      <c r="E274" s="38"/>
      <c r="F274" s="39">
        <v>16084080</v>
      </c>
      <c r="G274" s="35"/>
      <c r="H274" s="35"/>
      <c r="I274" s="40">
        <v>0</v>
      </c>
      <c r="J274" s="41">
        <v>108000000</v>
      </c>
      <c r="K274" s="35"/>
      <c r="L274" s="40">
        <v>1447567.2</v>
      </c>
      <c r="M274" s="35"/>
      <c r="N274" s="42">
        <f t="shared" ref="N274:N337" si="16">IF(F274-(J274+K274+L274)&gt;0,(F274-(J274+K274+L274)),0)</f>
        <v>0</v>
      </c>
      <c r="O274" s="43"/>
      <c r="P274" s="35"/>
      <c r="Q274" s="126">
        <f t="shared" ref="Q274:Q337" si="17">IF((N274/12)&lt;=5000000,(N274/12)*5%*12,IF((N274/12)&lt;=10000000,((N274/12)*10%-250000)*12,IF((N274/12)&lt;=18000000,((N274/12)*15%-750000)*12,IF((N274/12)&lt;32000000,((N274/12)*20%-1650000)*12,IF((N274/12)&lt;=52000000,((N274/12)*25%-3250000)*12,IF((N274/12)&lt;=80000000,((N274/12)*30%-5850000)*12,((N274/12)*35%-9850000)*12))))))</f>
        <v>0</v>
      </c>
      <c r="R274" s="45">
        <f t="shared" ref="R274:R337" si="18">IF(O274-Q274&lt;0,0,O274-Q274)</f>
        <v>0</v>
      </c>
      <c r="S274" s="45">
        <f t="shared" ref="S274:S337" si="19">IF(E274="X",Q274-O274,0)</f>
        <v>0</v>
      </c>
      <c r="T274" s="35"/>
    </row>
    <row r="275" spans="1:20" s="34" customFormat="1" ht="24.95" customHeight="1" x14ac:dyDescent="0.2">
      <c r="A275" s="35">
        <v>257</v>
      </c>
      <c r="B275" s="36" t="s">
        <v>567</v>
      </c>
      <c r="C275" s="51">
        <v>1800127938</v>
      </c>
      <c r="D275" s="35"/>
      <c r="E275" s="38"/>
      <c r="F275" s="39">
        <v>332041596.5</v>
      </c>
      <c r="G275" s="35"/>
      <c r="H275" s="35"/>
      <c r="I275" s="40">
        <f>5-1</f>
        <v>4</v>
      </c>
      <c r="J275" s="41">
        <v>280800000</v>
      </c>
      <c r="K275" s="35"/>
      <c r="L275" s="40">
        <v>14579902.26</v>
      </c>
      <c r="M275" s="35"/>
      <c r="N275" s="42">
        <f t="shared" si="16"/>
        <v>36661694.24000001</v>
      </c>
      <c r="O275" s="43"/>
      <c r="P275" s="35"/>
      <c r="Q275" s="126">
        <f t="shared" si="17"/>
        <v>1833084.7120000003</v>
      </c>
      <c r="R275" s="45">
        <f t="shared" si="18"/>
        <v>0</v>
      </c>
      <c r="S275" s="45">
        <f t="shared" si="19"/>
        <v>0</v>
      </c>
      <c r="T275" s="35"/>
    </row>
    <row r="276" spans="1:20" s="34" customFormat="1" ht="24.95" customHeight="1" x14ac:dyDescent="0.2">
      <c r="A276" s="35">
        <v>258</v>
      </c>
      <c r="B276" s="36" t="s">
        <v>568</v>
      </c>
      <c r="C276" s="37">
        <v>1800769212</v>
      </c>
      <c r="D276" s="35"/>
      <c r="E276" s="38"/>
      <c r="F276" s="39">
        <v>137255152</v>
      </c>
      <c r="G276" s="35"/>
      <c r="H276" s="35"/>
      <c r="I276" s="40">
        <v>0</v>
      </c>
      <c r="J276" s="41">
        <v>108000000</v>
      </c>
      <c r="K276" s="35"/>
      <c r="L276" s="40">
        <v>5739644.6099999994</v>
      </c>
      <c r="M276" s="35"/>
      <c r="N276" s="42">
        <f t="shared" si="16"/>
        <v>23515507.390000001</v>
      </c>
      <c r="O276" s="43">
        <v>11101.784999999776</v>
      </c>
      <c r="P276" s="35"/>
      <c r="Q276" s="126">
        <f t="shared" si="17"/>
        <v>1175775.3695</v>
      </c>
      <c r="R276" s="45">
        <f t="shared" si="18"/>
        <v>0</v>
      </c>
      <c r="S276" s="45">
        <f t="shared" si="19"/>
        <v>0</v>
      </c>
      <c r="T276" s="35"/>
    </row>
    <row r="277" spans="1:20" s="34" customFormat="1" ht="24.95" customHeight="1" x14ac:dyDescent="0.2">
      <c r="A277" s="35">
        <v>259</v>
      </c>
      <c r="B277" s="36" t="s">
        <v>569</v>
      </c>
      <c r="C277" s="37">
        <v>1801025230</v>
      </c>
      <c r="D277" s="35"/>
      <c r="E277" s="38"/>
      <c r="F277" s="39">
        <v>158670328</v>
      </c>
      <c r="G277" s="35"/>
      <c r="H277" s="35"/>
      <c r="I277" s="40">
        <v>2</v>
      </c>
      <c r="J277" s="41">
        <v>194400000</v>
      </c>
      <c r="K277" s="35"/>
      <c r="L277" s="40">
        <v>6371532.0899999999</v>
      </c>
      <c r="M277" s="35"/>
      <c r="N277" s="42">
        <f t="shared" si="16"/>
        <v>0</v>
      </c>
      <c r="O277" s="43"/>
      <c r="P277" s="35"/>
      <c r="Q277" s="126">
        <f t="shared" si="17"/>
        <v>0</v>
      </c>
      <c r="R277" s="45">
        <f t="shared" si="18"/>
        <v>0</v>
      </c>
      <c r="S277" s="45">
        <f t="shared" si="19"/>
        <v>0</v>
      </c>
      <c r="T277" s="35"/>
    </row>
    <row r="278" spans="1:20" s="34" customFormat="1" ht="24.95" customHeight="1" x14ac:dyDescent="0.2">
      <c r="A278" s="35">
        <v>260</v>
      </c>
      <c r="B278" s="36" t="s">
        <v>570</v>
      </c>
      <c r="C278" s="51" t="s">
        <v>571</v>
      </c>
      <c r="D278" s="35"/>
      <c r="E278" s="38"/>
      <c r="F278" s="39">
        <v>167807548</v>
      </c>
      <c r="G278" s="35"/>
      <c r="H278" s="35"/>
      <c r="I278" s="40">
        <v>4</v>
      </c>
      <c r="J278" s="41">
        <v>280800000</v>
      </c>
      <c r="K278" s="35"/>
      <c r="L278" s="40">
        <v>7254688.1400000006</v>
      </c>
      <c r="M278" s="35"/>
      <c r="N278" s="42">
        <f t="shared" si="16"/>
        <v>0</v>
      </c>
      <c r="O278" s="43"/>
      <c r="P278" s="35"/>
      <c r="Q278" s="126">
        <f t="shared" si="17"/>
        <v>0</v>
      </c>
      <c r="R278" s="45">
        <f t="shared" si="18"/>
        <v>0</v>
      </c>
      <c r="S278" s="45">
        <f t="shared" si="19"/>
        <v>0</v>
      </c>
      <c r="T278" s="35"/>
    </row>
    <row r="279" spans="1:20" s="34" customFormat="1" ht="24.95" customHeight="1" x14ac:dyDescent="0.2">
      <c r="A279" s="35">
        <v>261</v>
      </c>
      <c r="B279" s="36" t="s">
        <v>572</v>
      </c>
      <c r="C279" s="37">
        <v>1801025248</v>
      </c>
      <c r="D279" s="35"/>
      <c r="E279" s="38"/>
      <c r="F279" s="39">
        <v>123821200</v>
      </c>
      <c r="G279" s="35"/>
      <c r="H279" s="35"/>
      <c r="I279" s="40">
        <v>2</v>
      </c>
      <c r="J279" s="41">
        <v>194400000</v>
      </c>
      <c r="K279" s="35"/>
      <c r="L279" s="40">
        <v>5123412</v>
      </c>
      <c r="M279" s="35"/>
      <c r="N279" s="42">
        <f t="shared" si="16"/>
        <v>0</v>
      </c>
      <c r="O279" s="43"/>
      <c r="P279" s="35"/>
      <c r="Q279" s="126">
        <f t="shared" si="17"/>
        <v>0</v>
      </c>
      <c r="R279" s="45">
        <f t="shared" si="18"/>
        <v>0</v>
      </c>
      <c r="S279" s="45">
        <f t="shared" si="19"/>
        <v>0</v>
      </c>
      <c r="T279" s="35"/>
    </row>
    <row r="280" spans="1:20" s="34" customFormat="1" ht="24.95" customHeight="1" x14ac:dyDescent="0.2">
      <c r="A280" s="35">
        <v>262</v>
      </c>
      <c r="B280" s="36" t="s">
        <v>573</v>
      </c>
      <c r="C280" s="37">
        <v>1801025262</v>
      </c>
      <c r="D280" s="35"/>
      <c r="E280" s="38"/>
      <c r="F280" s="39">
        <v>156154794</v>
      </c>
      <c r="G280" s="35"/>
      <c r="H280" s="35"/>
      <c r="I280" s="40">
        <v>3</v>
      </c>
      <c r="J280" s="41">
        <v>237600000</v>
      </c>
      <c r="K280" s="35"/>
      <c r="L280" s="40">
        <v>6199328.5199999996</v>
      </c>
      <c r="M280" s="35"/>
      <c r="N280" s="42">
        <f t="shared" si="16"/>
        <v>0</v>
      </c>
      <c r="O280" s="43"/>
      <c r="P280" s="35"/>
      <c r="Q280" s="126">
        <f t="shared" si="17"/>
        <v>0</v>
      </c>
      <c r="R280" s="45">
        <f t="shared" si="18"/>
        <v>0</v>
      </c>
      <c r="S280" s="45">
        <f t="shared" si="19"/>
        <v>0</v>
      </c>
      <c r="T280" s="35"/>
    </row>
    <row r="281" spans="1:20" s="34" customFormat="1" ht="24.95" customHeight="1" x14ac:dyDescent="0.2">
      <c r="A281" s="35">
        <v>263</v>
      </c>
      <c r="B281" s="36" t="s">
        <v>574</v>
      </c>
      <c r="C281" s="37">
        <v>1800765377</v>
      </c>
      <c r="D281" s="35"/>
      <c r="E281" s="38"/>
      <c r="F281" s="39">
        <v>151978494</v>
      </c>
      <c r="G281" s="35"/>
      <c r="H281" s="35"/>
      <c r="I281" s="40">
        <f>2-2</f>
        <v>0</v>
      </c>
      <c r="J281" s="41">
        <v>108000000</v>
      </c>
      <c r="K281" s="35"/>
      <c r="L281" s="40">
        <v>6370108.9199999999</v>
      </c>
      <c r="M281" s="35"/>
      <c r="N281" s="42">
        <f t="shared" si="16"/>
        <v>37608385.079999998</v>
      </c>
      <c r="O281" s="43"/>
      <c r="P281" s="35"/>
      <c r="Q281" s="126">
        <f t="shared" si="17"/>
        <v>1880419.2539999997</v>
      </c>
      <c r="R281" s="45">
        <f t="shared" si="18"/>
        <v>0</v>
      </c>
      <c r="S281" s="45">
        <f t="shared" si="19"/>
        <v>0</v>
      </c>
      <c r="T281" s="35"/>
    </row>
    <row r="282" spans="1:20" s="34" customFormat="1" ht="24.95" customHeight="1" x14ac:dyDescent="0.2">
      <c r="A282" s="35">
        <v>264</v>
      </c>
      <c r="B282" s="36" t="s">
        <v>575</v>
      </c>
      <c r="C282" s="51" t="s">
        <v>576</v>
      </c>
      <c r="D282" s="35"/>
      <c r="E282" s="38"/>
      <c r="F282" s="39">
        <v>111110840</v>
      </c>
      <c r="G282" s="35"/>
      <c r="H282" s="35"/>
      <c r="I282" s="40">
        <v>1</v>
      </c>
      <c r="J282" s="41">
        <v>151200000</v>
      </c>
      <c r="K282" s="35"/>
      <c r="L282" s="40">
        <v>4433174.55</v>
      </c>
      <c r="M282" s="35"/>
      <c r="N282" s="42">
        <f t="shared" si="16"/>
        <v>0</v>
      </c>
      <c r="O282" s="43"/>
      <c r="P282" s="35"/>
      <c r="Q282" s="126">
        <f t="shared" si="17"/>
        <v>0</v>
      </c>
      <c r="R282" s="45">
        <f t="shared" si="18"/>
        <v>0</v>
      </c>
      <c r="S282" s="45">
        <f t="shared" si="19"/>
        <v>0</v>
      </c>
      <c r="T282" s="35"/>
    </row>
    <row r="283" spans="1:20" s="34" customFormat="1" ht="24.95" customHeight="1" x14ac:dyDescent="0.2">
      <c r="A283" s="35">
        <v>265</v>
      </c>
      <c r="B283" s="36" t="s">
        <v>577</v>
      </c>
      <c r="C283" s="37">
        <v>1801025294</v>
      </c>
      <c r="D283" s="35"/>
      <c r="E283" s="38"/>
      <c r="F283" s="39">
        <v>131486500</v>
      </c>
      <c r="G283" s="35"/>
      <c r="H283" s="35"/>
      <c r="I283" s="40">
        <f>3-3</f>
        <v>0</v>
      </c>
      <c r="J283" s="41">
        <v>108000000</v>
      </c>
      <c r="K283" s="35"/>
      <c r="L283" s="40">
        <v>5075973</v>
      </c>
      <c r="M283" s="35"/>
      <c r="N283" s="42">
        <f t="shared" si="16"/>
        <v>18410527</v>
      </c>
      <c r="O283" s="43"/>
      <c r="P283" s="35"/>
      <c r="Q283" s="126">
        <f t="shared" si="17"/>
        <v>920526.34999999986</v>
      </c>
      <c r="R283" s="45">
        <f t="shared" si="18"/>
        <v>0</v>
      </c>
      <c r="S283" s="45">
        <f t="shared" si="19"/>
        <v>0</v>
      </c>
      <c r="T283" s="35"/>
    </row>
    <row r="284" spans="1:20" s="34" customFormat="1" ht="24.95" customHeight="1" x14ac:dyDescent="0.2">
      <c r="A284" s="35">
        <v>266</v>
      </c>
      <c r="B284" s="36" t="s">
        <v>578</v>
      </c>
      <c r="C284" s="37">
        <v>1800765698</v>
      </c>
      <c r="D284" s="35"/>
      <c r="E284" s="38"/>
      <c r="F284" s="39">
        <v>20526320</v>
      </c>
      <c r="G284" s="35"/>
      <c r="H284" s="35"/>
      <c r="I284" s="40">
        <v>0</v>
      </c>
      <c r="J284" s="41">
        <v>108000000</v>
      </c>
      <c r="K284" s="35"/>
      <c r="L284" s="40">
        <v>1724068.8</v>
      </c>
      <c r="M284" s="35"/>
      <c r="N284" s="42">
        <f t="shared" si="16"/>
        <v>0</v>
      </c>
      <c r="O284" s="43"/>
      <c r="P284" s="35"/>
      <c r="Q284" s="126">
        <f t="shared" si="17"/>
        <v>0</v>
      </c>
      <c r="R284" s="45">
        <f t="shared" si="18"/>
        <v>0</v>
      </c>
      <c r="S284" s="45">
        <f t="shared" si="19"/>
        <v>0</v>
      </c>
      <c r="T284" s="35"/>
    </row>
    <row r="285" spans="1:20" s="34" customFormat="1" ht="24.95" customHeight="1" x14ac:dyDescent="0.2">
      <c r="A285" s="35">
        <v>267</v>
      </c>
      <c r="B285" s="36" t="s">
        <v>579</v>
      </c>
      <c r="C285" s="51" t="s">
        <v>580</v>
      </c>
      <c r="D285" s="35"/>
      <c r="E285" s="38"/>
      <c r="F285" s="39">
        <v>139302573</v>
      </c>
      <c r="G285" s="35"/>
      <c r="H285" s="35"/>
      <c r="I285" s="40">
        <v>2</v>
      </c>
      <c r="J285" s="41">
        <v>194400000</v>
      </c>
      <c r="K285" s="35"/>
      <c r="L285" s="40">
        <v>3618918</v>
      </c>
      <c r="M285" s="35"/>
      <c r="N285" s="42">
        <f t="shared" si="16"/>
        <v>0</v>
      </c>
      <c r="O285" s="43"/>
      <c r="P285" s="35"/>
      <c r="Q285" s="126">
        <f t="shared" si="17"/>
        <v>0</v>
      </c>
      <c r="R285" s="45">
        <f t="shared" si="18"/>
        <v>0</v>
      </c>
      <c r="S285" s="45">
        <f t="shared" si="19"/>
        <v>0</v>
      </c>
      <c r="T285" s="35"/>
    </row>
    <row r="286" spans="1:20" s="34" customFormat="1" ht="24.95" customHeight="1" x14ac:dyDescent="0.2">
      <c r="A286" s="35">
        <v>268</v>
      </c>
      <c r="B286" s="36" t="s">
        <v>581</v>
      </c>
      <c r="C286" s="37">
        <v>8094806615</v>
      </c>
      <c r="D286" s="35"/>
      <c r="E286" s="38"/>
      <c r="F286" s="39">
        <v>110586640</v>
      </c>
      <c r="G286" s="35"/>
      <c r="H286" s="35"/>
      <c r="I286" s="40">
        <v>0</v>
      </c>
      <c r="J286" s="41">
        <v>108000000</v>
      </c>
      <c r="K286" s="35"/>
      <c r="L286" s="40">
        <v>4433174.55</v>
      </c>
      <c r="M286" s="35"/>
      <c r="N286" s="42">
        <f t="shared" si="16"/>
        <v>0</v>
      </c>
      <c r="O286" s="43"/>
      <c r="P286" s="35"/>
      <c r="Q286" s="126">
        <f t="shared" si="17"/>
        <v>0</v>
      </c>
      <c r="R286" s="45">
        <f t="shared" si="18"/>
        <v>0</v>
      </c>
      <c r="S286" s="45">
        <f t="shared" si="19"/>
        <v>0</v>
      </c>
      <c r="T286" s="35"/>
    </row>
    <row r="287" spans="1:20" s="34" customFormat="1" ht="24.95" customHeight="1" x14ac:dyDescent="0.2">
      <c r="A287" s="35">
        <v>269</v>
      </c>
      <c r="B287" s="36" t="s">
        <v>582</v>
      </c>
      <c r="C287" s="51">
        <v>8098516868</v>
      </c>
      <c r="D287" s="35"/>
      <c r="E287" s="38"/>
      <c r="F287" s="39">
        <v>97978300</v>
      </c>
      <c r="G287" s="35"/>
      <c r="H287" s="35"/>
      <c r="I287" s="40">
        <v>0</v>
      </c>
      <c r="J287" s="41">
        <v>99000000</v>
      </c>
      <c r="K287" s="35"/>
      <c r="L287" s="40">
        <v>3857616</v>
      </c>
      <c r="M287" s="35"/>
      <c r="N287" s="42">
        <f t="shared" si="16"/>
        <v>0</v>
      </c>
      <c r="O287" s="43"/>
      <c r="P287" s="35"/>
      <c r="Q287" s="126">
        <f t="shared" si="17"/>
        <v>0</v>
      </c>
      <c r="R287" s="45">
        <f t="shared" si="18"/>
        <v>0</v>
      </c>
      <c r="S287" s="45">
        <f t="shared" si="19"/>
        <v>0</v>
      </c>
      <c r="T287" s="35"/>
    </row>
    <row r="288" spans="1:20" s="34" customFormat="1" ht="24.95" customHeight="1" x14ac:dyDescent="0.2">
      <c r="A288" s="35">
        <v>270</v>
      </c>
      <c r="B288" s="36" t="s">
        <v>583</v>
      </c>
      <c r="C288" s="37">
        <v>8307627878</v>
      </c>
      <c r="D288" s="35"/>
      <c r="E288" s="38"/>
      <c r="F288" s="39">
        <v>102766830</v>
      </c>
      <c r="G288" s="35"/>
      <c r="H288" s="35"/>
      <c r="I288" s="40">
        <v>0</v>
      </c>
      <c r="J288" s="41">
        <v>108000000</v>
      </c>
      <c r="K288" s="35"/>
      <c r="L288" s="40">
        <v>4222071</v>
      </c>
      <c r="M288" s="35"/>
      <c r="N288" s="42">
        <f t="shared" si="16"/>
        <v>0</v>
      </c>
      <c r="O288" s="43"/>
      <c r="P288" s="35"/>
      <c r="Q288" s="126">
        <f t="shared" si="17"/>
        <v>0</v>
      </c>
      <c r="R288" s="45">
        <f t="shared" si="18"/>
        <v>0</v>
      </c>
      <c r="S288" s="45">
        <f t="shared" si="19"/>
        <v>0</v>
      </c>
      <c r="T288" s="35"/>
    </row>
    <row r="289" spans="1:20" s="34" customFormat="1" ht="24.95" customHeight="1" x14ac:dyDescent="0.2">
      <c r="A289" s="35">
        <v>271</v>
      </c>
      <c r="B289" s="36" t="s">
        <v>584</v>
      </c>
      <c r="C289" s="37">
        <v>8317454215</v>
      </c>
      <c r="D289" s="35"/>
      <c r="E289" s="38"/>
      <c r="F289" s="39">
        <v>98022560</v>
      </c>
      <c r="G289" s="35"/>
      <c r="H289" s="35"/>
      <c r="I289" s="40">
        <v>0</v>
      </c>
      <c r="J289" s="41">
        <v>108000000</v>
      </c>
      <c r="K289" s="35"/>
      <c r="L289" s="40">
        <v>3700242</v>
      </c>
      <c r="M289" s="35"/>
      <c r="N289" s="42">
        <f t="shared" si="16"/>
        <v>0</v>
      </c>
      <c r="O289" s="43"/>
      <c r="P289" s="35"/>
      <c r="Q289" s="126">
        <f t="shared" si="17"/>
        <v>0</v>
      </c>
      <c r="R289" s="45">
        <f t="shared" si="18"/>
        <v>0</v>
      </c>
      <c r="S289" s="45">
        <f t="shared" si="19"/>
        <v>0</v>
      </c>
      <c r="T289" s="35"/>
    </row>
    <row r="290" spans="1:20" s="34" customFormat="1" ht="24.95" customHeight="1" x14ac:dyDescent="0.2">
      <c r="A290" s="35">
        <v>272</v>
      </c>
      <c r="B290" s="36" t="s">
        <v>585</v>
      </c>
      <c r="C290" s="37">
        <v>8097426072</v>
      </c>
      <c r="D290" s="35"/>
      <c r="E290" s="38"/>
      <c r="F290" s="39">
        <v>75844160</v>
      </c>
      <c r="G290" s="35"/>
      <c r="H290" s="35"/>
      <c r="I290" s="40">
        <v>0</v>
      </c>
      <c r="J290" s="41">
        <v>108000000</v>
      </c>
      <c r="K290" s="35"/>
      <c r="L290" s="40">
        <v>1916460</v>
      </c>
      <c r="M290" s="35"/>
      <c r="N290" s="42">
        <f t="shared" si="16"/>
        <v>0</v>
      </c>
      <c r="O290" s="43"/>
      <c r="P290" s="35"/>
      <c r="Q290" s="126">
        <f t="shared" si="17"/>
        <v>0</v>
      </c>
      <c r="R290" s="45">
        <f t="shared" si="18"/>
        <v>0</v>
      </c>
      <c r="S290" s="45">
        <f t="shared" si="19"/>
        <v>0</v>
      </c>
      <c r="T290" s="35"/>
    </row>
    <row r="291" spans="1:20" s="34" customFormat="1" ht="24.95" customHeight="1" x14ac:dyDescent="0.2">
      <c r="A291" s="35">
        <v>273</v>
      </c>
      <c r="B291" s="36" t="s">
        <v>586</v>
      </c>
      <c r="C291" s="53">
        <v>8356943058</v>
      </c>
      <c r="D291" s="35"/>
      <c r="E291" s="38"/>
      <c r="F291" s="39">
        <v>90455980</v>
      </c>
      <c r="G291" s="35"/>
      <c r="H291" s="35"/>
      <c r="I291" s="40">
        <v>0</v>
      </c>
      <c r="J291" s="41">
        <v>108000000</v>
      </c>
      <c r="K291" s="35"/>
      <c r="L291" s="40">
        <v>3700242</v>
      </c>
      <c r="M291" s="35"/>
      <c r="N291" s="42">
        <f t="shared" si="16"/>
        <v>0</v>
      </c>
      <c r="O291" s="43"/>
      <c r="P291" s="35"/>
      <c r="Q291" s="126">
        <f t="shared" si="17"/>
        <v>0</v>
      </c>
      <c r="R291" s="45">
        <f t="shared" si="18"/>
        <v>0</v>
      </c>
      <c r="S291" s="45">
        <f t="shared" si="19"/>
        <v>0</v>
      </c>
      <c r="T291" s="35"/>
    </row>
    <row r="292" spans="1:20" s="34" customFormat="1" ht="24.95" customHeight="1" x14ac:dyDescent="0.2">
      <c r="A292" s="35">
        <v>274</v>
      </c>
      <c r="B292" s="36" t="s">
        <v>587</v>
      </c>
      <c r="C292" s="37">
        <v>1800765465</v>
      </c>
      <c r="D292" s="35"/>
      <c r="E292" s="38"/>
      <c r="F292" s="39">
        <v>48000000</v>
      </c>
      <c r="G292" s="35"/>
      <c r="H292" s="35"/>
      <c r="I292" s="40">
        <v>0</v>
      </c>
      <c r="J292" s="41">
        <v>99000000</v>
      </c>
      <c r="K292" s="35"/>
      <c r="L292" s="40">
        <v>0</v>
      </c>
      <c r="M292" s="35"/>
      <c r="N292" s="42">
        <f t="shared" si="16"/>
        <v>0</v>
      </c>
      <c r="O292" s="43"/>
      <c r="P292" s="35"/>
      <c r="Q292" s="126">
        <f t="shared" si="17"/>
        <v>0</v>
      </c>
      <c r="R292" s="45">
        <f t="shared" si="18"/>
        <v>0</v>
      </c>
      <c r="S292" s="45">
        <f t="shared" si="19"/>
        <v>0</v>
      </c>
      <c r="T292" s="35"/>
    </row>
    <row r="293" spans="1:20" s="34" customFormat="1" ht="24.95" customHeight="1" x14ac:dyDescent="0.2">
      <c r="A293" s="35">
        <v>275</v>
      </c>
      <c r="B293" s="52" t="s">
        <v>588</v>
      </c>
      <c r="C293" s="51">
        <v>1800766839</v>
      </c>
      <c r="D293" s="35"/>
      <c r="E293" s="38"/>
      <c r="F293" s="39">
        <v>225028022</v>
      </c>
      <c r="G293" s="35"/>
      <c r="H293" s="35"/>
      <c r="I293" s="40">
        <v>4</v>
      </c>
      <c r="J293" s="41">
        <v>280800000</v>
      </c>
      <c r="K293" s="35"/>
      <c r="L293" s="40">
        <v>11567525.76</v>
      </c>
      <c r="M293" s="35"/>
      <c r="N293" s="42">
        <f t="shared" si="16"/>
        <v>0</v>
      </c>
      <c r="O293" s="43"/>
      <c r="P293" s="35"/>
      <c r="Q293" s="126">
        <f t="shared" si="17"/>
        <v>0</v>
      </c>
      <c r="R293" s="45">
        <f t="shared" si="18"/>
        <v>0</v>
      </c>
      <c r="S293" s="45">
        <f t="shared" si="19"/>
        <v>0</v>
      </c>
      <c r="T293" s="35"/>
    </row>
    <row r="294" spans="1:20" s="34" customFormat="1" ht="24.95" customHeight="1" x14ac:dyDescent="0.2">
      <c r="A294" s="35">
        <v>276</v>
      </c>
      <c r="B294" s="36" t="s">
        <v>589</v>
      </c>
      <c r="C294" s="37">
        <v>1800765793</v>
      </c>
      <c r="D294" s="35"/>
      <c r="E294" s="38"/>
      <c r="F294" s="39">
        <v>177646336</v>
      </c>
      <c r="G294" s="35"/>
      <c r="H294" s="35"/>
      <c r="I294" s="40">
        <v>1</v>
      </c>
      <c r="J294" s="41">
        <v>151200000</v>
      </c>
      <c r="K294" s="35"/>
      <c r="L294" s="40">
        <v>6311126.4299999997</v>
      </c>
      <c r="M294" s="35"/>
      <c r="N294" s="42">
        <f t="shared" si="16"/>
        <v>20135209.569999993</v>
      </c>
      <c r="O294" s="43"/>
      <c r="P294" s="35"/>
      <c r="Q294" s="126">
        <f t="shared" si="17"/>
        <v>1006760.4784999997</v>
      </c>
      <c r="R294" s="45">
        <f t="shared" si="18"/>
        <v>0</v>
      </c>
      <c r="S294" s="45">
        <f t="shared" si="19"/>
        <v>0</v>
      </c>
      <c r="T294" s="35"/>
    </row>
    <row r="295" spans="1:20" s="34" customFormat="1" ht="24.95" customHeight="1" x14ac:dyDescent="0.2">
      <c r="A295" s="35">
        <v>277</v>
      </c>
      <c r="B295" s="36" t="s">
        <v>590</v>
      </c>
      <c r="C295" s="37">
        <v>1801187961</v>
      </c>
      <c r="D295" s="35"/>
      <c r="E295" s="38"/>
      <c r="F295" s="39">
        <v>124676756</v>
      </c>
      <c r="G295" s="35"/>
      <c r="H295" s="35"/>
      <c r="I295" s="40">
        <v>2</v>
      </c>
      <c r="J295" s="41">
        <v>194400000</v>
      </c>
      <c r="K295" s="35"/>
      <c r="L295" s="40">
        <v>5634330.0299999993</v>
      </c>
      <c r="M295" s="35"/>
      <c r="N295" s="42">
        <f t="shared" si="16"/>
        <v>0</v>
      </c>
      <c r="O295" s="43"/>
      <c r="P295" s="35"/>
      <c r="Q295" s="126">
        <f t="shared" si="17"/>
        <v>0</v>
      </c>
      <c r="R295" s="45">
        <f t="shared" si="18"/>
        <v>0</v>
      </c>
      <c r="S295" s="45">
        <f t="shared" si="19"/>
        <v>0</v>
      </c>
      <c r="T295" s="35"/>
    </row>
    <row r="296" spans="1:20" s="34" customFormat="1" ht="24.95" customHeight="1" x14ac:dyDescent="0.2">
      <c r="A296" s="35">
        <v>278</v>
      </c>
      <c r="B296" s="36" t="s">
        <v>591</v>
      </c>
      <c r="C296" s="51" t="s">
        <v>592</v>
      </c>
      <c r="D296" s="35"/>
      <c r="E296" s="38"/>
      <c r="F296" s="39">
        <v>102543130</v>
      </c>
      <c r="G296" s="35"/>
      <c r="H296" s="35"/>
      <c r="I296" s="40">
        <v>0</v>
      </c>
      <c r="J296" s="41">
        <v>108000000</v>
      </c>
      <c r="K296" s="35"/>
      <c r="L296" s="40">
        <v>4222071</v>
      </c>
      <c r="M296" s="35"/>
      <c r="N296" s="42">
        <f t="shared" si="16"/>
        <v>0</v>
      </c>
      <c r="O296" s="43"/>
      <c r="P296" s="35"/>
      <c r="Q296" s="126">
        <f t="shared" si="17"/>
        <v>0</v>
      </c>
      <c r="R296" s="45">
        <f t="shared" si="18"/>
        <v>0</v>
      </c>
      <c r="S296" s="45">
        <f t="shared" si="19"/>
        <v>0</v>
      </c>
      <c r="T296" s="35"/>
    </row>
    <row r="297" spans="1:20" s="34" customFormat="1" ht="24.95" customHeight="1" x14ac:dyDescent="0.2">
      <c r="A297" s="35">
        <v>279</v>
      </c>
      <c r="B297" s="46" t="s">
        <v>593</v>
      </c>
      <c r="C297" s="51" t="s">
        <v>594</v>
      </c>
      <c r="D297" s="35"/>
      <c r="E297" s="38"/>
      <c r="F297" s="39">
        <v>15454300</v>
      </c>
      <c r="G297" s="35"/>
      <c r="H297" s="35"/>
      <c r="I297" s="40"/>
      <c r="J297" s="41">
        <v>108000000</v>
      </c>
      <c r="K297" s="35"/>
      <c r="L297" s="40">
        <v>728910</v>
      </c>
      <c r="M297" s="35"/>
      <c r="N297" s="42">
        <f t="shared" si="16"/>
        <v>0</v>
      </c>
      <c r="O297" s="43"/>
      <c r="P297" s="35"/>
      <c r="Q297" s="126">
        <f t="shared" si="17"/>
        <v>0</v>
      </c>
      <c r="R297" s="45">
        <f t="shared" si="18"/>
        <v>0</v>
      </c>
      <c r="S297" s="45">
        <f t="shared" si="19"/>
        <v>0</v>
      </c>
      <c r="T297" s="35"/>
    </row>
    <row r="298" spans="1:20" s="34" customFormat="1" ht="24.95" customHeight="1" x14ac:dyDescent="0.2">
      <c r="A298" s="35">
        <v>280</v>
      </c>
      <c r="B298" s="36" t="s">
        <v>595</v>
      </c>
      <c r="C298" s="37">
        <v>1801024565</v>
      </c>
      <c r="D298" s="35"/>
      <c r="E298" s="38"/>
      <c r="F298" s="39">
        <v>150382552</v>
      </c>
      <c r="G298" s="35"/>
      <c r="H298" s="35"/>
      <c r="I298" s="40">
        <v>5</v>
      </c>
      <c r="J298" s="41">
        <v>324000000</v>
      </c>
      <c r="K298" s="35"/>
      <c r="L298" s="40">
        <v>6482064.959999999</v>
      </c>
      <c r="M298" s="35"/>
      <c r="N298" s="42">
        <f t="shared" si="16"/>
        <v>0</v>
      </c>
      <c r="O298" s="43"/>
      <c r="P298" s="35"/>
      <c r="Q298" s="126">
        <f t="shared" si="17"/>
        <v>0</v>
      </c>
      <c r="R298" s="45">
        <f t="shared" si="18"/>
        <v>0</v>
      </c>
      <c r="S298" s="45">
        <f t="shared" si="19"/>
        <v>0</v>
      </c>
      <c r="T298" s="35"/>
    </row>
    <row r="299" spans="1:20" s="34" customFormat="1" ht="24.95" customHeight="1" x14ac:dyDescent="0.2">
      <c r="A299" s="35">
        <v>281</v>
      </c>
      <c r="B299" s="36" t="s">
        <v>596</v>
      </c>
      <c r="C299" s="37">
        <v>1800766765</v>
      </c>
      <c r="D299" s="35"/>
      <c r="E299" s="38"/>
      <c r="F299" s="39">
        <v>129786018.40000001</v>
      </c>
      <c r="G299" s="35"/>
      <c r="H299" s="35"/>
      <c r="I299" s="40">
        <v>0</v>
      </c>
      <c r="J299" s="41">
        <v>108000000</v>
      </c>
      <c r="K299" s="35"/>
      <c r="L299" s="40">
        <v>0</v>
      </c>
      <c r="M299" s="35"/>
      <c r="N299" s="42">
        <f t="shared" si="16"/>
        <v>21786018.400000006</v>
      </c>
      <c r="O299" s="43"/>
      <c r="P299" s="35"/>
      <c r="Q299" s="126">
        <f t="shared" si="17"/>
        <v>1089300.9200000004</v>
      </c>
      <c r="R299" s="45">
        <f t="shared" si="18"/>
        <v>0</v>
      </c>
      <c r="S299" s="45">
        <f t="shared" si="19"/>
        <v>0</v>
      </c>
      <c r="T299" s="35"/>
    </row>
    <row r="300" spans="1:20" s="34" customFormat="1" ht="24.95" customHeight="1" x14ac:dyDescent="0.2">
      <c r="A300" s="35">
        <v>282</v>
      </c>
      <c r="B300" s="36" t="s">
        <v>597</v>
      </c>
      <c r="C300" s="51" t="s">
        <v>598</v>
      </c>
      <c r="D300" s="35"/>
      <c r="E300" s="38"/>
      <c r="F300" s="39">
        <v>124046620</v>
      </c>
      <c r="G300" s="35"/>
      <c r="H300" s="35"/>
      <c r="I300" s="40">
        <v>0</v>
      </c>
      <c r="J300" s="41">
        <v>108000000</v>
      </c>
      <c r="K300" s="35"/>
      <c r="L300" s="40">
        <v>4222071</v>
      </c>
      <c r="M300" s="35"/>
      <c r="N300" s="42">
        <f t="shared" si="16"/>
        <v>11824549</v>
      </c>
      <c r="O300" s="43"/>
      <c r="P300" s="35"/>
      <c r="Q300" s="126">
        <f t="shared" si="17"/>
        <v>591227.45000000007</v>
      </c>
      <c r="R300" s="45">
        <f t="shared" si="18"/>
        <v>0</v>
      </c>
      <c r="S300" s="45">
        <f t="shared" si="19"/>
        <v>0</v>
      </c>
      <c r="T300" s="35"/>
    </row>
    <row r="301" spans="1:20" s="34" customFormat="1" ht="24.95" customHeight="1" x14ac:dyDescent="0.2">
      <c r="A301" s="35">
        <v>283</v>
      </c>
      <c r="B301" s="36" t="s">
        <v>599</v>
      </c>
      <c r="C301" s="51" t="s">
        <v>600</v>
      </c>
      <c r="D301" s="35"/>
      <c r="E301" s="38"/>
      <c r="F301" s="39">
        <v>125708980</v>
      </c>
      <c r="G301" s="35"/>
      <c r="H301" s="35"/>
      <c r="I301" s="40">
        <v>1</v>
      </c>
      <c r="J301" s="41">
        <v>151200000</v>
      </c>
      <c r="K301" s="35"/>
      <c r="L301" s="40">
        <v>4222071</v>
      </c>
      <c r="M301" s="35"/>
      <c r="N301" s="42">
        <f t="shared" si="16"/>
        <v>0</v>
      </c>
      <c r="O301" s="43"/>
      <c r="P301" s="35"/>
      <c r="Q301" s="126">
        <f t="shared" si="17"/>
        <v>0</v>
      </c>
      <c r="R301" s="45">
        <f t="shared" si="18"/>
        <v>0</v>
      </c>
      <c r="S301" s="45">
        <f t="shared" si="19"/>
        <v>0</v>
      </c>
      <c r="T301" s="35"/>
    </row>
    <row r="302" spans="1:20" s="34" customFormat="1" ht="24.95" customHeight="1" x14ac:dyDescent="0.2">
      <c r="A302" s="35">
        <v>284</v>
      </c>
      <c r="B302" s="36" t="s">
        <v>601</v>
      </c>
      <c r="C302" s="51" t="s">
        <v>602</v>
      </c>
      <c r="D302" s="35"/>
      <c r="E302" s="38"/>
      <c r="F302" s="39">
        <v>101359280</v>
      </c>
      <c r="G302" s="35"/>
      <c r="H302" s="35"/>
      <c r="I302" s="40">
        <v>0</v>
      </c>
      <c r="J302" s="41">
        <v>108000000</v>
      </c>
      <c r="K302" s="35"/>
      <c r="L302" s="40">
        <v>4301136.0000000009</v>
      </c>
      <c r="M302" s="35"/>
      <c r="N302" s="42">
        <f t="shared" si="16"/>
        <v>0</v>
      </c>
      <c r="O302" s="43"/>
      <c r="P302" s="35"/>
      <c r="Q302" s="126">
        <f t="shared" si="17"/>
        <v>0</v>
      </c>
      <c r="R302" s="45">
        <f t="shared" si="18"/>
        <v>0</v>
      </c>
      <c r="S302" s="45">
        <f t="shared" si="19"/>
        <v>0</v>
      </c>
      <c r="T302" s="35"/>
    </row>
    <row r="303" spans="1:20" s="34" customFormat="1" ht="24.95" customHeight="1" x14ac:dyDescent="0.2">
      <c r="A303" s="35">
        <v>285</v>
      </c>
      <c r="B303" s="36" t="s">
        <v>603</v>
      </c>
      <c r="C303" s="37">
        <v>8019062910</v>
      </c>
      <c r="D303" s="35"/>
      <c r="E303" s="38"/>
      <c r="F303" s="39">
        <v>203135300</v>
      </c>
      <c r="G303" s="35"/>
      <c r="H303" s="35"/>
      <c r="I303" s="40">
        <v>2</v>
      </c>
      <c r="J303" s="41">
        <v>194400000</v>
      </c>
      <c r="K303" s="35"/>
      <c r="L303" s="40">
        <v>4981095</v>
      </c>
      <c r="M303" s="35"/>
      <c r="N303" s="42">
        <f t="shared" si="16"/>
        <v>3754205</v>
      </c>
      <c r="O303" s="43"/>
      <c r="P303" s="35"/>
      <c r="Q303" s="126">
        <f t="shared" si="17"/>
        <v>187710.25000000003</v>
      </c>
      <c r="R303" s="45">
        <f t="shared" si="18"/>
        <v>0</v>
      </c>
      <c r="S303" s="45">
        <f t="shared" si="19"/>
        <v>0</v>
      </c>
      <c r="T303" s="35"/>
    </row>
    <row r="304" spans="1:20" s="34" customFormat="1" ht="24.95" customHeight="1" x14ac:dyDescent="0.2">
      <c r="A304" s="35">
        <v>286</v>
      </c>
      <c r="B304" s="36" t="s">
        <v>604</v>
      </c>
      <c r="C304" s="37">
        <v>1800766229</v>
      </c>
      <c r="D304" s="35"/>
      <c r="E304" s="38"/>
      <c r="F304" s="39">
        <v>91280300</v>
      </c>
      <c r="G304" s="35"/>
      <c r="H304" s="35"/>
      <c r="I304" s="40">
        <v>1</v>
      </c>
      <c r="J304" s="41">
        <v>151200000</v>
      </c>
      <c r="K304" s="35"/>
      <c r="L304" s="40">
        <v>0</v>
      </c>
      <c r="M304" s="35"/>
      <c r="N304" s="42">
        <f t="shared" si="16"/>
        <v>0</v>
      </c>
      <c r="O304" s="43"/>
      <c r="P304" s="35"/>
      <c r="Q304" s="126">
        <f t="shared" si="17"/>
        <v>0</v>
      </c>
      <c r="R304" s="45">
        <f t="shared" si="18"/>
        <v>0</v>
      </c>
      <c r="S304" s="45">
        <f t="shared" si="19"/>
        <v>0</v>
      </c>
      <c r="T304" s="35"/>
    </row>
    <row r="305" spans="1:20" s="34" customFormat="1" ht="24.95" customHeight="1" x14ac:dyDescent="0.2">
      <c r="A305" s="35">
        <v>287</v>
      </c>
      <c r="B305" s="46" t="s">
        <v>605</v>
      </c>
      <c r="C305" s="37">
        <v>1700718253</v>
      </c>
      <c r="D305" s="35"/>
      <c r="E305" s="38"/>
      <c r="F305" s="39">
        <v>196563700</v>
      </c>
      <c r="G305" s="35"/>
      <c r="H305" s="35"/>
      <c r="I305" s="40">
        <f>1</f>
        <v>1</v>
      </c>
      <c r="J305" s="41">
        <v>151200000</v>
      </c>
      <c r="K305" s="35"/>
      <c r="L305" s="40">
        <v>5028534</v>
      </c>
      <c r="M305" s="35"/>
      <c r="N305" s="42">
        <f t="shared" si="16"/>
        <v>40335166</v>
      </c>
      <c r="O305" s="43"/>
      <c r="P305" s="35"/>
      <c r="Q305" s="126">
        <f t="shared" si="17"/>
        <v>2016758.3000000003</v>
      </c>
      <c r="R305" s="45">
        <f t="shared" si="18"/>
        <v>0</v>
      </c>
      <c r="S305" s="45">
        <f t="shared" si="19"/>
        <v>0</v>
      </c>
      <c r="T305" s="35"/>
    </row>
    <row r="306" spans="1:20" s="34" customFormat="1" ht="24.95" customHeight="1" x14ac:dyDescent="0.2">
      <c r="A306" s="35">
        <v>288</v>
      </c>
      <c r="B306" s="36" t="s">
        <v>606</v>
      </c>
      <c r="C306" s="53" t="s">
        <v>607</v>
      </c>
      <c r="D306" s="35"/>
      <c r="E306" s="38"/>
      <c r="F306" s="39">
        <v>89355222</v>
      </c>
      <c r="G306" s="35"/>
      <c r="H306" s="35"/>
      <c r="I306" s="40">
        <v>0</v>
      </c>
      <c r="J306" s="41">
        <v>108000000</v>
      </c>
      <c r="K306" s="35"/>
      <c r="L306" s="40">
        <v>3700242</v>
      </c>
      <c r="M306" s="35"/>
      <c r="N306" s="42">
        <f t="shared" si="16"/>
        <v>0</v>
      </c>
      <c r="O306" s="43"/>
      <c r="P306" s="35"/>
      <c r="Q306" s="126">
        <f t="shared" si="17"/>
        <v>0</v>
      </c>
      <c r="R306" s="45">
        <f t="shared" si="18"/>
        <v>0</v>
      </c>
      <c r="S306" s="45">
        <f t="shared" si="19"/>
        <v>0</v>
      </c>
      <c r="T306" s="35"/>
    </row>
    <row r="307" spans="1:20" s="34" customFormat="1" ht="24.95" customHeight="1" x14ac:dyDescent="0.2">
      <c r="A307" s="35">
        <v>289</v>
      </c>
      <c r="B307" s="36" t="s">
        <v>608</v>
      </c>
      <c r="C307" s="51" t="s">
        <v>609</v>
      </c>
      <c r="D307" s="35"/>
      <c r="E307" s="38"/>
      <c r="F307" s="39">
        <v>79691960</v>
      </c>
      <c r="G307" s="35"/>
      <c r="H307" s="35"/>
      <c r="I307" s="40">
        <v>0</v>
      </c>
      <c r="J307" s="41">
        <v>108000000</v>
      </c>
      <c r="K307" s="35"/>
      <c r="L307" s="40">
        <v>3225852</v>
      </c>
      <c r="M307" s="35"/>
      <c r="N307" s="42">
        <f t="shared" si="16"/>
        <v>0</v>
      </c>
      <c r="O307" s="43"/>
      <c r="P307" s="35"/>
      <c r="Q307" s="126">
        <f t="shared" si="17"/>
        <v>0</v>
      </c>
      <c r="R307" s="45">
        <f t="shared" si="18"/>
        <v>0</v>
      </c>
      <c r="S307" s="45">
        <f t="shared" si="19"/>
        <v>0</v>
      </c>
      <c r="T307" s="35"/>
    </row>
    <row r="308" spans="1:20" s="34" customFormat="1" ht="24.95" customHeight="1" x14ac:dyDescent="0.2">
      <c r="A308" s="35">
        <v>290</v>
      </c>
      <c r="B308" s="129" t="s">
        <v>610</v>
      </c>
      <c r="C308" s="37">
        <v>8371956100</v>
      </c>
      <c r="D308" s="35"/>
      <c r="E308" s="38"/>
      <c r="F308" s="39">
        <v>29156400</v>
      </c>
      <c r="G308" s="35"/>
      <c r="H308" s="35"/>
      <c r="I308" s="40">
        <v>0</v>
      </c>
      <c r="J308" s="41">
        <v>108000000</v>
      </c>
      <c r="K308" s="35"/>
      <c r="L308" s="40">
        <v>3061422</v>
      </c>
      <c r="M308" s="35"/>
      <c r="N308" s="42">
        <f t="shared" si="16"/>
        <v>0</v>
      </c>
      <c r="O308" s="43"/>
      <c r="P308" s="35"/>
      <c r="Q308" s="126">
        <f t="shared" si="17"/>
        <v>0</v>
      </c>
      <c r="R308" s="45">
        <f t="shared" si="18"/>
        <v>0</v>
      </c>
      <c r="S308" s="45">
        <f t="shared" si="19"/>
        <v>0</v>
      </c>
      <c r="T308" s="35"/>
    </row>
    <row r="309" spans="1:20" s="34" customFormat="1" ht="24.95" customHeight="1" x14ac:dyDescent="0.2">
      <c r="A309" s="35">
        <v>291</v>
      </c>
      <c r="B309" s="129" t="s">
        <v>611</v>
      </c>
      <c r="C309" s="37">
        <v>8371956319</v>
      </c>
      <c r="D309" s="35"/>
      <c r="E309" s="38"/>
      <c r="F309" s="39">
        <v>29156400</v>
      </c>
      <c r="G309" s="35"/>
      <c r="H309" s="35"/>
      <c r="I309" s="40">
        <v>0</v>
      </c>
      <c r="J309" s="41">
        <v>108000000</v>
      </c>
      <c r="K309" s="35"/>
      <c r="L309" s="40">
        <v>3061422</v>
      </c>
      <c r="M309" s="35"/>
      <c r="N309" s="42">
        <f t="shared" si="16"/>
        <v>0</v>
      </c>
      <c r="O309" s="43"/>
      <c r="P309" s="35"/>
      <c r="Q309" s="126">
        <f t="shared" si="17"/>
        <v>0</v>
      </c>
      <c r="R309" s="45">
        <f t="shared" si="18"/>
        <v>0</v>
      </c>
      <c r="S309" s="45">
        <f t="shared" si="19"/>
        <v>0</v>
      </c>
      <c r="T309" s="35"/>
    </row>
    <row r="310" spans="1:20" s="34" customFormat="1" ht="24.95" customHeight="1" x14ac:dyDescent="0.2">
      <c r="A310" s="35">
        <v>292</v>
      </c>
      <c r="B310" s="129" t="s">
        <v>612</v>
      </c>
      <c r="C310" s="37">
        <v>8444577266</v>
      </c>
      <c r="D310" s="35"/>
      <c r="E310" s="38"/>
      <c r="F310" s="39">
        <v>35240400</v>
      </c>
      <c r="G310" s="35"/>
      <c r="H310" s="35"/>
      <c r="I310" s="40">
        <v>0</v>
      </c>
      <c r="J310" s="41">
        <v>108000000</v>
      </c>
      <c r="K310" s="35"/>
      <c r="L310" s="40">
        <v>3700242</v>
      </c>
      <c r="M310" s="35"/>
      <c r="N310" s="42">
        <f t="shared" si="16"/>
        <v>0</v>
      </c>
      <c r="O310" s="43"/>
      <c r="P310" s="35"/>
      <c r="Q310" s="126">
        <f t="shared" si="17"/>
        <v>0</v>
      </c>
      <c r="R310" s="45">
        <f t="shared" si="18"/>
        <v>0</v>
      </c>
      <c r="S310" s="45">
        <f t="shared" si="19"/>
        <v>0</v>
      </c>
      <c r="T310" s="35"/>
    </row>
    <row r="311" spans="1:20" s="34" customFormat="1" ht="24.95" customHeight="1" x14ac:dyDescent="0.2">
      <c r="A311" s="35">
        <v>293</v>
      </c>
      <c r="B311" s="129" t="s">
        <v>613</v>
      </c>
      <c r="C311" s="37">
        <v>8444577202</v>
      </c>
      <c r="D311" s="35"/>
      <c r="E311" s="38"/>
      <c r="F311" s="39">
        <v>35240400</v>
      </c>
      <c r="G311" s="35"/>
      <c r="H311" s="35"/>
      <c r="I311" s="40">
        <v>0</v>
      </c>
      <c r="J311" s="41">
        <v>108000000</v>
      </c>
      <c r="K311" s="35"/>
      <c r="L311" s="40">
        <v>3700242</v>
      </c>
      <c r="M311" s="35"/>
      <c r="N311" s="42">
        <f t="shared" si="16"/>
        <v>0</v>
      </c>
      <c r="O311" s="43"/>
      <c r="P311" s="35"/>
      <c r="Q311" s="126">
        <f t="shared" si="17"/>
        <v>0</v>
      </c>
      <c r="R311" s="45">
        <f t="shared" si="18"/>
        <v>0</v>
      </c>
      <c r="S311" s="45">
        <f t="shared" si="19"/>
        <v>0</v>
      </c>
      <c r="T311" s="35"/>
    </row>
    <row r="312" spans="1:20" s="34" customFormat="1" ht="24.95" customHeight="1" x14ac:dyDescent="0.2">
      <c r="A312" s="35">
        <v>294</v>
      </c>
      <c r="B312" s="129" t="s">
        <v>614</v>
      </c>
      <c r="C312" s="37">
        <v>8444577227</v>
      </c>
      <c r="D312" s="35"/>
      <c r="E312" s="38"/>
      <c r="F312" s="39">
        <v>35240400</v>
      </c>
      <c r="G312" s="35"/>
      <c r="H312" s="35"/>
      <c r="I312" s="40">
        <v>0</v>
      </c>
      <c r="J312" s="41">
        <v>108000000</v>
      </c>
      <c r="K312" s="35"/>
      <c r="L312" s="40">
        <v>3700242</v>
      </c>
      <c r="M312" s="35"/>
      <c r="N312" s="42">
        <f t="shared" si="16"/>
        <v>0</v>
      </c>
      <c r="O312" s="43"/>
      <c r="P312" s="35"/>
      <c r="Q312" s="126">
        <f t="shared" si="17"/>
        <v>0</v>
      </c>
      <c r="R312" s="45">
        <f t="shared" si="18"/>
        <v>0</v>
      </c>
      <c r="S312" s="45">
        <f t="shared" si="19"/>
        <v>0</v>
      </c>
      <c r="T312" s="35"/>
    </row>
    <row r="313" spans="1:20" s="34" customFormat="1" ht="24.95" customHeight="1" x14ac:dyDescent="0.2">
      <c r="A313" s="35">
        <v>295</v>
      </c>
      <c r="B313" s="129" t="s">
        <v>615</v>
      </c>
      <c r="C313" s="54" t="s">
        <v>616</v>
      </c>
      <c r="D313" s="35"/>
      <c r="E313" s="38"/>
      <c r="F313" s="39">
        <v>29156400</v>
      </c>
      <c r="G313" s="35"/>
      <c r="H313" s="35"/>
      <c r="I313" s="40">
        <v>0</v>
      </c>
      <c r="J313" s="41">
        <v>108000000</v>
      </c>
      <c r="K313" s="35"/>
      <c r="L313" s="40">
        <v>3061422</v>
      </c>
      <c r="M313" s="35"/>
      <c r="N313" s="42">
        <f t="shared" si="16"/>
        <v>0</v>
      </c>
      <c r="O313" s="43"/>
      <c r="P313" s="35"/>
      <c r="Q313" s="126">
        <f t="shared" si="17"/>
        <v>0</v>
      </c>
      <c r="R313" s="45">
        <f t="shared" si="18"/>
        <v>0</v>
      </c>
      <c r="S313" s="45">
        <f t="shared" si="19"/>
        <v>0</v>
      </c>
      <c r="T313" s="35"/>
    </row>
    <row r="314" spans="1:20" s="34" customFormat="1" ht="24.95" customHeight="1" x14ac:dyDescent="0.2">
      <c r="A314" s="35">
        <v>296</v>
      </c>
      <c r="B314" s="129" t="s">
        <v>617</v>
      </c>
      <c r="C314" s="54" t="s">
        <v>618</v>
      </c>
      <c r="D314" s="35"/>
      <c r="E314" s="38"/>
      <c r="F314" s="39">
        <v>29156400</v>
      </c>
      <c r="G314" s="35"/>
      <c r="H314" s="35"/>
      <c r="I314" s="40">
        <v>0</v>
      </c>
      <c r="J314" s="41">
        <v>108000000</v>
      </c>
      <c r="K314" s="35"/>
      <c r="L314" s="40">
        <v>3061422</v>
      </c>
      <c r="M314" s="35"/>
      <c r="N314" s="42">
        <f t="shared" si="16"/>
        <v>0</v>
      </c>
      <c r="O314" s="43"/>
      <c r="P314" s="35"/>
      <c r="Q314" s="126">
        <f t="shared" si="17"/>
        <v>0</v>
      </c>
      <c r="R314" s="45">
        <f t="shared" si="18"/>
        <v>0</v>
      </c>
      <c r="S314" s="45">
        <f t="shared" si="19"/>
        <v>0</v>
      </c>
      <c r="T314" s="35"/>
    </row>
    <row r="315" spans="1:20" s="34" customFormat="1" ht="24.95" customHeight="1" x14ac:dyDescent="0.2">
      <c r="A315" s="35">
        <v>297</v>
      </c>
      <c r="B315" s="129" t="s">
        <v>619</v>
      </c>
      <c r="C315" s="37">
        <v>8407128456</v>
      </c>
      <c r="D315" s="35"/>
      <c r="E315" s="38"/>
      <c r="F315" s="39">
        <v>35240400</v>
      </c>
      <c r="G315" s="35"/>
      <c r="H315" s="35"/>
      <c r="I315" s="40">
        <v>0</v>
      </c>
      <c r="J315" s="41">
        <v>108000000</v>
      </c>
      <c r="K315" s="35"/>
      <c r="L315" s="40">
        <v>3700242</v>
      </c>
      <c r="M315" s="35"/>
      <c r="N315" s="42">
        <f t="shared" si="16"/>
        <v>0</v>
      </c>
      <c r="O315" s="43"/>
      <c r="P315" s="35"/>
      <c r="Q315" s="126">
        <f t="shared" si="17"/>
        <v>0</v>
      </c>
      <c r="R315" s="45">
        <f t="shared" si="18"/>
        <v>0</v>
      </c>
      <c r="S315" s="45">
        <f t="shared" si="19"/>
        <v>0</v>
      </c>
      <c r="T315" s="35"/>
    </row>
    <row r="316" spans="1:20" s="34" customFormat="1" ht="24.95" customHeight="1" x14ac:dyDescent="0.2">
      <c r="A316" s="35">
        <v>298</v>
      </c>
      <c r="B316" s="129" t="s">
        <v>620</v>
      </c>
      <c r="C316" s="54" t="s">
        <v>621</v>
      </c>
      <c r="D316" s="35"/>
      <c r="E316" s="38"/>
      <c r="F316" s="39">
        <v>35240400</v>
      </c>
      <c r="G316" s="35"/>
      <c r="H316" s="35"/>
      <c r="I316" s="40">
        <v>0</v>
      </c>
      <c r="J316" s="41">
        <v>108000000</v>
      </c>
      <c r="K316" s="35"/>
      <c r="L316" s="40">
        <v>3700242</v>
      </c>
      <c r="M316" s="35"/>
      <c r="N316" s="42">
        <f t="shared" si="16"/>
        <v>0</v>
      </c>
      <c r="O316" s="43"/>
      <c r="P316" s="35"/>
      <c r="Q316" s="126">
        <f t="shared" si="17"/>
        <v>0</v>
      </c>
      <c r="R316" s="45">
        <f t="shared" si="18"/>
        <v>0</v>
      </c>
      <c r="S316" s="45">
        <f t="shared" si="19"/>
        <v>0</v>
      </c>
      <c r="T316" s="35"/>
    </row>
    <row r="317" spans="1:20" s="34" customFormat="1" ht="24.95" customHeight="1" x14ac:dyDescent="0.2">
      <c r="A317" s="35">
        <v>299</v>
      </c>
      <c r="B317" s="129" t="s">
        <v>622</v>
      </c>
      <c r="C317" s="54" t="s">
        <v>623</v>
      </c>
      <c r="D317" s="35"/>
      <c r="E317" s="38"/>
      <c r="F317" s="39">
        <v>35240400</v>
      </c>
      <c r="G317" s="35"/>
      <c r="H317" s="35"/>
      <c r="I317" s="40">
        <v>0</v>
      </c>
      <c r="J317" s="41">
        <v>108000000</v>
      </c>
      <c r="K317" s="35"/>
      <c r="L317" s="40">
        <v>3700242</v>
      </c>
      <c r="M317" s="35"/>
      <c r="N317" s="42">
        <f t="shared" si="16"/>
        <v>0</v>
      </c>
      <c r="O317" s="43"/>
      <c r="P317" s="35"/>
      <c r="Q317" s="126">
        <f t="shared" si="17"/>
        <v>0</v>
      </c>
      <c r="R317" s="45">
        <f t="shared" si="18"/>
        <v>0</v>
      </c>
      <c r="S317" s="45">
        <f t="shared" si="19"/>
        <v>0</v>
      </c>
      <c r="T317" s="35"/>
    </row>
    <row r="318" spans="1:20" s="34" customFormat="1" ht="24.95" customHeight="1" x14ac:dyDescent="0.2">
      <c r="A318" s="35">
        <v>300</v>
      </c>
      <c r="B318" s="129" t="s">
        <v>624</v>
      </c>
      <c r="C318" s="37">
        <v>8369401983</v>
      </c>
      <c r="D318" s="35"/>
      <c r="E318" s="38"/>
      <c r="F318" s="39">
        <v>35240400</v>
      </c>
      <c r="G318" s="35"/>
      <c r="H318" s="35"/>
      <c r="I318" s="40">
        <v>0</v>
      </c>
      <c r="J318" s="41">
        <v>108000000</v>
      </c>
      <c r="K318" s="35"/>
      <c r="L318" s="40">
        <v>3700242</v>
      </c>
      <c r="M318" s="35"/>
      <c r="N318" s="42">
        <f t="shared" si="16"/>
        <v>0</v>
      </c>
      <c r="O318" s="43"/>
      <c r="P318" s="35"/>
      <c r="Q318" s="126">
        <f t="shared" si="17"/>
        <v>0</v>
      </c>
      <c r="R318" s="45">
        <f t="shared" si="18"/>
        <v>0</v>
      </c>
      <c r="S318" s="45">
        <f t="shared" si="19"/>
        <v>0</v>
      </c>
      <c r="T318" s="35"/>
    </row>
    <row r="319" spans="1:20" s="34" customFormat="1" ht="24.95" customHeight="1" x14ac:dyDescent="0.2">
      <c r="A319" s="35">
        <v>301</v>
      </c>
      <c r="B319" s="129" t="s">
        <v>625</v>
      </c>
      <c r="C319" s="37">
        <v>8428726418</v>
      </c>
      <c r="D319" s="35"/>
      <c r="E319" s="38"/>
      <c r="F319" s="39">
        <v>35240400</v>
      </c>
      <c r="G319" s="35"/>
      <c r="H319" s="35"/>
      <c r="I319" s="40">
        <v>0</v>
      </c>
      <c r="J319" s="41">
        <v>108000000</v>
      </c>
      <c r="K319" s="35"/>
      <c r="L319" s="40">
        <v>3700242</v>
      </c>
      <c r="M319" s="35"/>
      <c r="N319" s="42">
        <f t="shared" si="16"/>
        <v>0</v>
      </c>
      <c r="O319" s="43"/>
      <c r="P319" s="35"/>
      <c r="Q319" s="126">
        <f t="shared" si="17"/>
        <v>0</v>
      </c>
      <c r="R319" s="45">
        <f t="shared" si="18"/>
        <v>0</v>
      </c>
      <c r="S319" s="45">
        <f t="shared" si="19"/>
        <v>0</v>
      </c>
      <c r="T319" s="35"/>
    </row>
    <row r="320" spans="1:20" s="34" customFormat="1" ht="24.95" customHeight="1" x14ac:dyDescent="0.2">
      <c r="A320" s="35">
        <v>302</v>
      </c>
      <c r="B320" s="129" t="s">
        <v>626</v>
      </c>
      <c r="C320" s="37">
        <v>8366464953</v>
      </c>
      <c r="D320" s="35"/>
      <c r="E320" s="38"/>
      <c r="F320" s="39">
        <v>29156400</v>
      </c>
      <c r="G320" s="35"/>
      <c r="H320" s="35"/>
      <c r="I320" s="40">
        <v>0</v>
      </c>
      <c r="J320" s="41">
        <v>108000000</v>
      </c>
      <c r="K320" s="35"/>
      <c r="L320" s="40">
        <v>3061422</v>
      </c>
      <c r="M320" s="35"/>
      <c r="N320" s="42">
        <f t="shared" si="16"/>
        <v>0</v>
      </c>
      <c r="O320" s="43"/>
      <c r="P320" s="35"/>
      <c r="Q320" s="126">
        <f t="shared" si="17"/>
        <v>0</v>
      </c>
      <c r="R320" s="45">
        <f t="shared" si="18"/>
        <v>0</v>
      </c>
      <c r="S320" s="45">
        <f t="shared" si="19"/>
        <v>0</v>
      </c>
      <c r="T320" s="35"/>
    </row>
    <row r="321" spans="1:20" s="34" customFormat="1" ht="24.95" customHeight="1" x14ac:dyDescent="0.2">
      <c r="A321" s="35">
        <v>303</v>
      </c>
      <c r="B321" s="129" t="s">
        <v>627</v>
      </c>
      <c r="C321" s="37">
        <v>8444577280</v>
      </c>
      <c r="D321" s="35"/>
      <c r="E321" s="38"/>
      <c r="F321" s="39">
        <v>40808620</v>
      </c>
      <c r="G321" s="35"/>
      <c r="H321" s="35"/>
      <c r="I321" s="40">
        <v>0</v>
      </c>
      <c r="J321" s="41">
        <v>108000000</v>
      </c>
      <c r="K321" s="35"/>
      <c r="L321" s="40">
        <v>3700242</v>
      </c>
      <c r="M321" s="35"/>
      <c r="N321" s="42">
        <f t="shared" si="16"/>
        <v>0</v>
      </c>
      <c r="O321" s="43"/>
      <c r="P321" s="35"/>
      <c r="Q321" s="126">
        <f t="shared" si="17"/>
        <v>0</v>
      </c>
      <c r="R321" s="45">
        <f t="shared" si="18"/>
        <v>0</v>
      </c>
      <c r="S321" s="45">
        <f t="shared" si="19"/>
        <v>0</v>
      </c>
      <c r="T321" s="35"/>
    </row>
    <row r="322" spans="1:20" s="34" customFormat="1" ht="24.95" customHeight="1" x14ac:dyDescent="0.2">
      <c r="A322" s="35">
        <v>304</v>
      </c>
      <c r="B322" s="129" t="s">
        <v>628</v>
      </c>
      <c r="C322" s="37">
        <v>8428726376</v>
      </c>
      <c r="D322" s="35"/>
      <c r="E322" s="38"/>
      <c r="F322" s="39">
        <v>35240400</v>
      </c>
      <c r="G322" s="35"/>
      <c r="H322" s="35"/>
      <c r="I322" s="40">
        <v>0</v>
      </c>
      <c r="J322" s="41">
        <v>108000000</v>
      </c>
      <c r="K322" s="35"/>
      <c r="L322" s="40">
        <v>3700242</v>
      </c>
      <c r="M322" s="35"/>
      <c r="N322" s="42">
        <f t="shared" si="16"/>
        <v>0</v>
      </c>
      <c r="O322" s="43"/>
      <c r="P322" s="35"/>
      <c r="Q322" s="126">
        <f t="shared" si="17"/>
        <v>0</v>
      </c>
      <c r="R322" s="45">
        <f t="shared" si="18"/>
        <v>0</v>
      </c>
      <c r="S322" s="45">
        <f t="shared" si="19"/>
        <v>0</v>
      </c>
      <c r="T322" s="35"/>
    </row>
    <row r="323" spans="1:20" s="34" customFormat="1" ht="24.95" customHeight="1" x14ac:dyDescent="0.2">
      <c r="A323" s="35">
        <v>305</v>
      </c>
      <c r="B323" s="129" t="s">
        <v>629</v>
      </c>
      <c r="C323" s="54" t="s">
        <v>630</v>
      </c>
      <c r="D323" s="35"/>
      <c r="E323" s="38"/>
      <c r="F323" s="39">
        <v>35240400</v>
      </c>
      <c r="G323" s="35"/>
      <c r="H323" s="35"/>
      <c r="I323" s="40">
        <v>0</v>
      </c>
      <c r="J323" s="41">
        <v>108000000</v>
      </c>
      <c r="K323" s="35"/>
      <c r="L323" s="40">
        <v>3700242</v>
      </c>
      <c r="M323" s="35"/>
      <c r="N323" s="42">
        <f t="shared" si="16"/>
        <v>0</v>
      </c>
      <c r="O323" s="43"/>
      <c r="P323" s="35"/>
      <c r="Q323" s="126">
        <f t="shared" si="17"/>
        <v>0</v>
      </c>
      <c r="R323" s="45">
        <f t="shared" si="18"/>
        <v>0</v>
      </c>
      <c r="S323" s="45">
        <f t="shared" si="19"/>
        <v>0</v>
      </c>
      <c r="T323" s="35"/>
    </row>
    <row r="324" spans="1:20" s="34" customFormat="1" ht="24.95" customHeight="1" x14ac:dyDescent="0.2">
      <c r="A324" s="35">
        <v>306</v>
      </c>
      <c r="B324" s="129" t="s">
        <v>631</v>
      </c>
      <c r="C324" s="54" t="s">
        <v>632</v>
      </c>
      <c r="D324" s="35"/>
      <c r="E324" s="38"/>
      <c r="F324" s="39">
        <v>35240400</v>
      </c>
      <c r="G324" s="35"/>
      <c r="H324" s="35"/>
      <c r="I324" s="40">
        <v>0</v>
      </c>
      <c r="J324" s="41">
        <v>108000000</v>
      </c>
      <c r="K324" s="35"/>
      <c r="L324" s="40">
        <v>3700242</v>
      </c>
      <c r="M324" s="35"/>
      <c r="N324" s="42">
        <f t="shared" si="16"/>
        <v>0</v>
      </c>
      <c r="O324" s="43"/>
      <c r="P324" s="35"/>
      <c r="Q324" s="126">
        <f t="shared" si="17"/>
        <v>0</v>
      </c>
      <c r="R324" s="45">
        <f t="shared" si="18"/>
        <v>0</v>
      </c>
      <c r="S324" s="45">
        <f t="shared" si="19"/>
        <v>0</v>
      </c>
      <c r="T324" s="35"/>
    </row>
    <row r="325" spans="1:20" s="34" customFormat="1" ht="24.95" customHeight="1" x14ac:dyDescent="0.2">
      <c r="A325" s="35">
        <v>307</v>
      </c>
      <c r="B325" s="129" t="s">
        <v>633</v>
      </c>
      <c r="C325" s="54" t="s">
        <v>634</v>
      </c>
      <c r="D325" s="35"/>
      <c r="E325" s="38"/>
      <c r="F325" s="39">
        <v>29156400</v>
      </c>
      <c r="G325" s="35"/>
      <c r="H325" s="35"/>
      <c r="I325" s="40">
        <v>0</v>
      </c>
      <c r="J325" s="41">
        <v>108000000</v>
      </c>
      <c r="K325" s="35"/>
      <c r="L325" s="40">
        <v>3061422</v>
      </c>
      <c r="M325" s="35"/>
      <c r="N325" s="42">
        <f t="shared" si="16"/>
        <v>0</v>
      </c>
      <c r="O325" s="43"/>
      <c r="P325" s="35"/>
      <c r="Q325" s="126">
        <f t="shared" si="17"/>
        <v>0</v>
      </c>
      <c r="R325" s="45">
        <f t="shared" si="18"/>
        <v>0</v>
      </c>
      <c r="S325" s="45">
        <f t="shared" si="19"/>
        <v>0</v>
      </c>
      <c r="T325" s="35"/>
    </row>
    <row r="326" spans="1:20" s="34" customFormat="1" ht="24.95" customHeight="1" x14ac:dyDescent="0.2">
      <c r="A326" s="35">
        <v>308</v>
      </c>
      <c r="B326" s="129" t="s">
        <v>635</v>
      </c>
      <c r="C326" s="37">
        <v>8413998472</v>
      </c>
      <c r="D326" s="35"/>
      <c r="E326" s="38"/>
      <c r="F326" s="39">
        <v>29156400</v>
      </c>
      <c r="G326" s="35"/>
      <c r="H326" s="35"/>
      <c r="I326" s="40">
        <v>0</v>
      </c>
      <c r="J326" s="41">
        <v>108000000</v>
      </c>
      <c r="K326" s="35"/>
      <c r="L326" s="40">
        <v>3061422</v>
      </c>
      <c r="M326" s="35"/>
      <c r="N326" s="42">
        <f t="shared" si="16"/>
        <v>0</v>
      </c>
      <c r="O326" s="43"/>
      <c r="P326" s="35"/>
      <c r="Q326" s="126">
        <f t="shared" si="17"/>
        <v>0</v>
      </c>
      <c r="R326" s="45">
        <f t="shared" si="18"/>
        <v>0</v>
      </c>
      <c r="S326" s="45">
        <f t="shared" si="19"/>
        <v>0</v>
      </c>
      <c r="T326" s="35"/>
    </row>
    <row r="327" spans="1:20" s="34" customFormat="1" ht="24.95" customHeight="1" x14ac:dyDescent="0.2">
      <c r="A327" s="35">
        <v>309</v>
      </c>
      <c r="B327" s="129" t="s">
        <v>636</v>
      </c>
      <c r="C327" s="54" t="s">
        <v>637</v>
      </c>
      <c r="D327" s="35"/>
      <c r="E327" s="38"/>
      <c r="F327" s="39">
        <v>29156400</v>
      </c>
      <c r="G327" s="35"/>
      <c r="H327" s="35"/>
      <c r="I327" s="40">
        <v>0</v>
      </c>
      <c r="J327" s="41">
        <v>108000000</v>
      </c>
      <c r="K327" s="35"/>
      <c r="L327" s="40">
        <v>3061422</v>
      </c>
      <c r="M327" s="35"/>
      <c r="N327" s="42">
        <f t="shared" si="16"/>
        <v>0</v>
      </c>
      <c r="O327" s="43"/>
      <c r="P327" s="35"/>
      <c r="Q327" s="126">
        <f t="shared" si="17"/>
        <v>0</v>
      </c>
      <c r="R327" s="45">
        <f t="shared" si="18"/>
        <v>0</v>
      </c>
      <c r="S327" s="45">
        <f t="shared" si="19"/>
        <v>0</v>
      </c>
      <c r="T327" s="35"/>
    </row>
    <row r="328" spans="1:20" s="34" customFormat="1" ht="24.95" customHeight="1" x14ac:dyDescent="0.2">
      <c r="A328" s="35">
        <v>310</v>
      </c>
      <c r="B328" s="129" t="s">
        <v>638</v>
      </c>
      <c r="C328" s="37">
        <v>8458262844</v>
      </c>
      <c r="D328" s="35"/>
      <c r="E328" s="38"/>
      <c r="F328" s="39">
        <v>35240400</v>
      </c>
      <c r="G328" s="35"/>
      <c r="H328" s="35"/>
      <c r="I328" s="40">
        <v>0</v>
      </c>
      <c r="J328" s="41">
        <v>108000000</v>
      </c>
      <c r="K328" s="35"/>
      <c r="L328" s="40">
        <v>3700242</v>
      </c>
      <c r="M328" s="35"/>
      <c r="N328" s="42">
        <f t="shared" si="16"/>
        <v>0</v>
      </c>
      <c r="O328" s="43"/>
      <c r="P328" s="35"/>
      <c r="Q328" s="126">
        <f t="shared" si="17"/>
        <v>0</v>
      </c>
      <c r="R328" s="45">
        <f t="shared" si="18"/>
        <v>0</v>
      </c>
      <c r="S328" s="45">
        <f t="shared" si="19"/>
        <v>0</v>
      </c>
      <c r="T328" s="35"/>
    </row>
    <row r="329" spans="1:20" s="34" customFormat="1" ht="24.95" customHeight="1" x14ac:dyDescent="0.2">
      <c r="A329" s="35">
        <v>311</v>
      </c>
      <c r="B329" s="129" t="s">
        <v>639</v>
      </c>
      <c r="C329" s="54" t="s">
        <v>640</v>
      </c>
      <c r="D329" s="35"/>
      <c r="E329" s="38"/>
      <c r="F329" s="39">
        <v>35240400</v>
      </c>
      <c r="G329" s="35"/>
      <c r="H329" s="35"/>
      <c r="I329" s="40">
        <v>0</v>
      </c>
      <c r="J329" s="41">
        <v>108000000</v>
      </c>
      <c r="K329" s="35"/>
      <c r="L329" s="40">
        <v>3700242</v>
      </c>
      <c r="M329" s="35"/>
      <c r="N329" s="42">
        <f t="shared" si="16"/>
        <v>0</v>
      </c>
      <c r="O329" s="43"/>
      <c r="P329" s="35"/>
      <c r="Q329" s="126">
        <f t="shared" si="17"/>
        <v>0</v>
      </c>
      <c r="R329" s="45">
        <f t="shared" si="18"/>
        <v>0</v>
      </c>
      <c r="S329" s="45">
        <f t="shared" si="19"/>
        <v>0</v>
      </c>
      <c r="T329" s="35"/>
    </row>
    <row r="330" spans="1:20" s="34" customFormat="1" ht="24.95" customHeight="1" x14ac:dyDescent="0.2">
      <c r="A330" s="35">
        <v>312</v>
      </c>
      <c r="B330" s="129" t="s">
        <v>641</v>
      </c>
      <c r="C330" s="54" t="s">
        <v>642</v>
      </c>
      <c r="D330" s="35"/>
      <c r="E330" s="38"/>
      <c r="F330" s="39">
        <v>35240400</v>
      </c>
      <c r="G330" s="35"/>
      <c r="H330" s="35"/>
      <c r="I330" s="40">
        <v>0</v>
      </c>
      <c r="J330" s="41">
        <v>108000000</v>
      </c>
      <c r="K330" s="35"/>
      <c r="L330" s="40">
        <v>3700242</v>
      </c>
      <c r="M330" s="35"/>
      <c r="N330" s="42">
        <f t="shared" si="16"/>
        <v>0</v>
      </c>
      <c r="O330" s="43"/>
      <c r="P330" s="35"/>
      <c r="Q330" s="126">
        <f t="shared" si="17"/>
        <v>0</v>
      </c>
      <c r="R330" s="45">
        <f t="shared" si="18"/>
        <v>0</v>
      </c>
      <c r="S330" s="45">
        <f t="shared" si="19"/>
        <v>0</v>
      </c>
      <c r="T330" s="35"/>
    </row>
    <row r="331" spans="1:20" s="34" customFormat="1" ht="24.95" customHeight="1" x14ac:dyDescent="0.2">
      <c r="A331" s="35">
        <v>313</v>
      </c>
      <c r="B331" s="129" t="s">
        <v>643</v>
      </c>
      <c r="C331" s="37">
        <v>8458263559</v>
      </c>
      <c r="D331" s="35"/>
      <c r="E331" s="38"/>
      <c r="F331" s="39">
        <v>35240400</v>
      </c>
      <c r="G331" s="35"/>
      <c r="H331" s="35"/>
      <c r="I331" s="40">
        <v>0</v>
      </c>
      <c r="J331" s="41">
        <v>108000000</v>
      </c>
      <c r="K331" s="35"/>
      <c r="L331" s="40">
        <v>3700242</v>
      </c>
      <c r="M331" s="35"/>
      <c r="N331" s="42">
        <f t="shared" si="16"/>
        <v>0</v>
      </c>
      <c r="O331" s="43"/>
      <c r="P331" s="35"/>
      <c r="Q331" s="126">
        <f t="shared" si="17"/>
        <v>0</v>
      </c>
      <c r="R331" s="45">
        <f t="shared" si="18"/>
        <v>0</v>
      </c>
      <c r="S331" s="45">
        <f t="shared" si="19"/>
        <v>0</v>
      </c>
      <c r="T331" s="35"/>
    </row>
    <row r="332" spans="1:20" s="34" customFormat="1" ht="24.95" customHeight="1" x14ac:dyDescent="0.2">
      <c r="A332" s="35">
        <v>314</v>
      </c>
      <c r="B332" s="46" t="s">
        <v>644</v>
      </c>
      <c r="C332" s="54" t="s">
        <v>645</v>
      </c>
      <c r="D332" s="35"/>
      <c r="E332" s="38"/>
      <c r="F332" s="39">
        <v>11652220</v>
      </c>
      <c r="G332" s="35"/>
      <c r="H332" s="35"/>
      <c r="I332" s="40">
        <v>0</v>
      </c>
      <c r="J332" s="41">
        <v>108000000</v>
      </c>
      <c r="K332" s="35"/>
      <c r="L332" s="40">
        <v>638820</v>
      </c>
      <c r="M332" s="35"/>
      <c r="N332" s="42">
        <f t="shared" si="16"/>
        <v>0</v>
      </c>
      <c r="O332" s="43"/>
      <c r="P332" s="35"/>
      <c r="Q332" s="126">
        <f t="shared" si="17"/>
        <v>0</v>
      </c>
      <c r="R332" s="45">
        <f t="shared" si="18"/>
        <v>0</v>
      </c>
      <c r="S332" s="45">
        <f t="shared" si="19"/>
        <v>0</v>
      </c>
      <c r="T332" s="35"/>
    </row>
    <row r="333" spans="1:20" s="34" customFormat="1" ht="24.95" customHeight="1" x14ac:dyDescent="0.2">
      <c r="A333" s="35">
        <v>315</v>
      </c>
      <c r="B333" s="46" t="s">
        <v>646</v>
      </c>
      <c r="C333" s="54">
        <v>8424000978</v>
      </c>
      <c r="D333" s="35"/>
      <c r="E333" s="38"/>
      <c r="F333" s="39">
        <v>11652220</v>
      </c>
      <c r="G333" s="35"/>
      <c r="H333" s="35"/>
      <c r="I333" s="40">
        <v>0</v>
      </c>
      <c r="J333" s="41">
        <v>108000000</v>
      </c>
      <c r="K333" s="35"/>
      <c r="L333" s="40">
        <v>638820</v>
      </c>
      <c r="M333" s="35"/>
      <c r="N333" s="42">
        <f t="shared" si="16"/>
        <v>0</v>
      </c>
      <c r="O333" s="43"/>
      <c r="P333" s="35"/>
      <c r="Q333" s="126">
        <f t="shared" si="17"/>
        <v>0</v>
      </c>
      <c r="R333" s="45">
        <f t="shared" si="18"/>
        <v>0</v>
      </c>
      <c r="S333" s="45">
        <f t="shared" si="19"/>
        <v>0</v>
      </c>
      <c r="T333" s="35"/>
    </row>
    <row r="334" spans="1:20" s="34" customFormat="1" ht="24.95" customHeight="1" x14ac:dyDescent="0.2">
      <c r="A334" s="35">
        <v>316</v>
      </c>
      <c r="B334" s="46" t="s">
        <v>647</v>
      </c>
      <c r="C334" s="54" t="s">
        <v>648</v>
      </c>
      <c r="D334" s="35"/>
      <c r="E334" s="38"/>
      <c r="F334" s="39">
        <v>11652220</v>
      </c>
      <c r="G334" s="35"/>
      <c r="H334" s="35"/>
      <c r="I334" s="40">
        <v>0</v>
      </c>
      <c r="J334" s="41">
        <v>108000000</v>
      </c>
      <c r="K334" s="35"/>
      <c r="L334" s="40">
        <v>638820</v>
      </c>
      <c r="M334" s="35"/>
      <c r="N334" s="42">
        <f t="shared" si="16"/>
        <v>0</v>
      </c>
      <c r="O334" s="43"/>
      <c r="P334" s="35"/>
      <c r="Q334" s="126">
        <f t="shared" si="17"/>
        <v>0</v>
      </c>
      <c r="R334" s="45">
        <f t="shared" si="18"/>
        <v>0</v>
      </c>
      <c r="S334" s="45">
        <f t="shared" si="19"/>
        <v>0</v>
      </c>
      <c r="T334" s="35"/>
    </row>
    <row r="335" spans="1:20" s="34" customFormat="1" ht="24.95" customHeight="1" x14ac:dyDescent="0.2">
      <c r="A335" s="35">
        <v>317</v>
      </c>
      <c r="B335" s="46" t="s">
        <v>649</v>
      </c>
      <c r="C335" s="37">
        <v>8423999877</v>
      </c>
      <c r="D335" s="35"/>
      <c r="E335" s="38"/>
      <c r="F335" s="39">
        <v>11652220</v>
      </c>
      <c r="G335" s="35"/>
      <c r="H335" s="35"/>
      <c r="I335" s="40">
        <v>0</v>
      </c>
      <c r="J335" s="41">
        <v>108000000</v>
      </c>
      <c r="K335" s="35"/>
      <c r="L335" s="40">
        <v>638820</v>
      </c>
      <c r="M335" s="35"/>
      <c r="N335" s="42">
        <f t="shared" si="16"/>
        <v>0</v>
      </c>
      <c r="O335" s="43"/>
      <c r="P335" s="35"/>
      <c r="Q335" s="126">
        <f t="shared" si="17"/>
        <v>0</v>
      </c>
      <c r="R335" s="45">
        <f t="shared" si="18"/>
        <v>0</v>
      </c>
      <c r="S335" s="45">
        <f t="shared" si="19"/>
        <v>0</v>
      </c>
      <c r="T335" s="35"/>
    </row>
    <row r="336" spans="1:20" s="34" customFormat="1" ht="24.95" customHeight="1" x14ac:dyDescent="0.2">
      <c r="A336" s="35">
        <v>318</v>
      </c>
      <c r="B336" s="46" t="s">
        <v>650</v>
      </c>
      <c r="C336" s="37">
        <v>8499432478</v>
      </c>
      <c r="D336" s="35"/>
      <c r="E336" s="38"/>
      <c r="F336" s="39">
        <v>11652220</v>
      </c>
      <c r="G336" s="35"/>
      <c r="H336" s="35"/>
      <c r="I336" s="40">
        <v>0</v>
      </c>
      <c r="J336" s="41">
        <v>108000000</v>
      </c>
      <c r="K336" s="35"/>
      <c r="L336" s="40">
        <v>638820</v>
      </c>
      <c r="M336" s="35"/>
      <c r="N336" s="42">
        <f t="shared" si="16"/>
        <v>0</v>
      </c>
      <c r="O336" s="43"/>
      <c r="P336" s="35"/>
      <c r="Q336" s="126">
        <f t="shared" si="17"/>
        <v>0</v>
      </c>
      <c r="R336" s="45">
        <f t="shared" si="18"/>
        <v>0</v>
      </c>
      <c r="S336" s="45">
        <f t="shared" si="19"/>
        <v>0</v>
      </c>
      <c r="T336" s="35"/>
    </row>
    <row r="337" spans="1:21" s="34" customFormat="1" ht="24.95" customHeight="1" x14ac:dyDescent="0.2">
      <c r="A337" s="35">
        <v>319</v>
      </c>
      <c r="B337" s="46" t="s">
        <v>651</v>
      </c>
      <c r="C337" s="54" t="s">
        <v>652</v>
      </c>
      <c r="D337" s="35"/>
      <c r="E337" s="38"/>
      <c r="F337" s="39">
        <v>11652220</v>
      </c>
      <c r="G337" s="35"/>
      <c r="H337" s="35"/>
      <c r="I337" s="40">
        <v>0</v>
      </c>
      <c r="J337" s="41">
        <v>108000000</v>
      </c>
      <c r="K337" s="35"/>
      <c r="L337" s="40">
        <v>638820</v>
      </c>
      <c r="M337" s="35"/>
      <c r="N337" s="42">
        <f t="shared" si="16"/>
        <v>0</v>
      </c>
      <c r="O337" s="43"/>
      <c r="P337" s="35"/>
      <c r="Q337" s="126">
        <f t="shared" si="17"/>
        <v>0</v>
      </c>
      <c r="R337" s="45">
        <f t="shared" si="18"/>
        <v>0</v>
      </c>
      <c r="S337" s="45">
        <f t="shared" si="19"/>
        <v>0</v>
      </c>
      <c r="T337" s="35"/>
    </row>
    <row r="338" spans="1:21" s="34" customFormat="1" ht="24.95" customHeight="1" x14ac:dyDescent="0.2">
      <c r="A338" s="35">
        <v>320</v>
      </c>
      <c r="B338" s="46" t="s">
        <v>653</v>
      </c>
      <c r="C338" s="54" t="s">
        <v>654</v>
      </c>
      <c r="D338" s="35"/>
      <c r="E338" s="38"/>
      <c r="F338" s="39">
        <v>11652220</v>
      </c>
      <c r="G338" s="35"/>
      <c r="H338" s="35"/>
      <c r="I338" s="40">
        <v>0</v>
      </c>
      <c r="J338" s="41">
        <v>108000000</v>
      </c>
      <c r="K338" s="35"/>
      <c r="L338" s="40">
        <v>638820</v>
      </c>
      <c r="M338" s="35"/>
      <c r="N338" s="42">
        <f t="shared" ref="N338:N344" si="20">IF(F338-(J338+K338+L338)&gt;0,(F338-(J338+K338+L338)),0)</f>
        <v>0</v>
      </c>
      <c r="O338" s="43"/>
      <c r="P338" s="35"/>
      <c r="Q338" s="126">
        <f t="shared" ref="Q338:Q344" si="21">IF((N338/12)&lt;=5000000,(N338/12)*5%*12,IF((N338/12)&lt;=10000000,((N338/12)*10%-250000)*12,IF((N338/12)&lt;=18000000,((N338/12)*15%-750000)*12,IF((N338/12)&lt;32000000,((N338/12)*20%-1650000)*12,IF((N338/12)&lt;=52000000,((N338/12)*25%-3250000)*12,IF((N338/12)&lt;=80000000,((N338/12)*30%-5850000)*12,((N338/12)*35%-9850000)*12))))))</f>
        <v>0</v>
      </c>
      <c r="R338" s="45">
        <f t="shared" ref="R338:R344" si="22">IF(O338-Q338&lt;0,0,O338-Q338)</f>
        <v>0</v>
      </c>
      <c r="S338" s="45">
        <f t="shared" ref="S338:S344" si="23">IF(E338="X",Q338-O338,0)</f>
        <v>0</v>
      </c>
      <c r="T338" s="35"/>
    </row>
    <row r="339" spans="1:21" s="34" customFormat="1" ht="24.95" customHeight="1" x14ac:dyDescent="0.2">
      <c r="A339" s="35">
        <v>321</v>
      </c>
      <c r="B339" s="46" t="s">
        <v>655</v>
      </c>
      <c r="C339" s="54" t="s">
        <v>656</v>
      </c>
      <c r="D339" s="35"/>
      <c r="E339" s="38"/>
      <c r="F339" s="39">
        <v>11652220</v>
      </c>
      <c r="G339" s="35"/>
      <c r="H339" s="35"/>
      <c r="I339" s="40">
        <v>0</v>
      </c>
      <c r="J339" s="41">
        <v>108000000</v>
      </c>
      <c r="K339" s="35"/>
      <c r="L339" s="40">
        <v>638820</v>
      </c>
      <c r="M339" s="35"/>
      <c r="N339" s="42">
        <f t="shared" si="20"/>
        <v>0</v>
      </c>
      <c r="O339" s="43"/>
      <c r="P339" s="35"/>
      <c r="Q339" s="126">
        <f t="shared" si="21"/>
        <v>0</v>
      </c>
      <c r="R339" s="45">
        <f t="shared" si="22"/>
        <v>0</v>
      </c>
      <c r="S339" s="45">
        <f t="shared" si="23"/>
        <v>0</v>
      </c>
      <c r="T339" s="35"/>
    </row>
    <row r="340" spans="1:21" s="34" customFormat="1" ht="24.95" customHeight="1" x14ac:dyDescent="0.2">
      <c r="A340" s="35">
        <v>322</v>
      </c>
      <c r="B340" s="46" t="s">
        <v>657</v>
      </c>
      <c r="C340" s="54">
        <v>8331436144</v>
      </c>
      <c r="D340" s="35"/>
      <c r="E340" s="38"/>
      <c r="F340" s="39">
        <v>11652220</v>
      </c>
      <c r="G340" s="35"/>
      <c r="H340" s="35"/>
      <c r="I340" s="40">
        <v>0</v>
      </c>
      <c r="J340" s="41">
        <v>108000000</v>
      </c>
      <c r="K340" s="35"/>
      <c r="L340" s="40">
        <v>638820</v>
      </c>
      <c r="M340" s="35"/>
      <c r="N340" s="42">
        <f t="shared" si="20"/>
        <v>0</v>
      </c>
      <c r="O340" s="43"/>
      <c r="P340" s="35"/>
      <c r="Q340" s="126">
        <f t="shared" si="21"/>
        <v>0</v>
      </c>
      <c r="R340" s="45">
        <f t="shared" si="22"/>
        <v>0</v>
      </c>
      <c r="S340" s="45">
        <f t="shared" si="23"/>
        <v>0</v>
      </c>
      <c r="T340" s="35"/>
    </row>
    <row r="341" spans="1:21" s="34" customFormat="1" ht="24.95" customHeight="1" x14ac:dyDescent="0.2">
      <c r="A341" s="35">
        <v>323</v>
      </c>
      <c r="B341" s="36" t="s">
        <v>658</v>
      </c>
      <c r="C341" s="37" t="s">
        <v>659</v>
      </c>
      <c r="D341" s="35"/>
      <c r="E341" s="38"/>
      <c r="F341" s="39">
        <v>14096160</v>
      </c>
      <c r="G341" s="35"/>
      <c r="H341" s="35"/>
      <c r="I341" s="40">
        <v>0</v>
      </c>
      <c r="J341" s="41">
        <v>108000000</v>
      </c>
      <c r="K341" s="35"/>
      <c r="L341" s="40">
        <v>1409616</v>
      </c>
      <c r="M341" s="35"/>
      <c r="N341" s="42">
        <f t="shared" si="20"/>
        <v>0</v>
      </c>
      <c r="O341" s="43"/>
      <c r="P341" s="35"/>
      <c r="Q341" s="126">
        <f t="shared" si="21"/>
        <v>0</v>
      </c>
      <c r="R341" s="45">
        <f t="shared" si="22"/>
        <v>0</v>
      </c>
      <c r="S341" s="45">
        <f t="shared" si="23"/>
        <v>0</v>
      </c>
      <c r="T341" s="35"/>
    </row>
    <row r="342" spans="1:21" s="34" customFormat="1" ht="24.95" customHeight="1" x14ac:dyDescent="0.2">
      <c r="A342" s="35">
        <v>324</v>
      </c>
      <c r="B342" s="46" t="s">
        <v>660</v>
      </c>
      <c r="C342" s="37">
        <v>8332451353</v>
      </c>
      <c r="D342" s="35"/>
      <c r="E342" s="38"/>
      <c r="F342" s="39">
        <v>56389284</v>
      </c>
      <c r="G342" s="35"/>
      <c r="H342" s="35"/>
      <c r="I342" s="40">
        <v>0</v>
      </c>
      <c r="J342" s="41">
        <v>108000000</v>
      </c>
      <c r="K342" s="35"/>
      <c r="L342" s="40">
        <v>3700242</v>
      </c>
      <c r="M342" s="35"/>
      <c r="N342" s="42">
        <f t="shared" si="20"/>
        <v>0</v>
      </c>
      <c r="O342" s="43"/>
      <c r="P342" s="35"/>
      <c r="Q342" s="126">
        <f t="shared" si="21"/>
        <v>0</v>
      </c>
      <c r="R342" s="45">
        <f t="shared" si="22"/>
        <v>0</v>
      </c>
      <c r="S342" s="45">
        <f t="shared" si="23"/>
        <v>0</v>
      </c>
      <c r="T342" s="35"/>
    </row>
    <row r="343" spans="1:21" s="34" customFormat="1" ht="24.95" customHeight="1" x14ac:dyDescent="0.2">
      <c r="A343" s="35">
        <v>325</v>
      </c>
      <c r="B343" s="46" t="s">
        <v>661</v>
      </c>
      <c r="C343" s="37">
        <v>8014515797</v>
      </c>
      <c r="D343" s="35"/>
      <c r="E343" s="38"/>
      <c r="F343" s="39">
        <v>7500000</v>
      </c>
      <c r="G343" s="35"/>
      <c r="H343" s="35"/>
      <c r="I343" s="40">
        <v>0</v>
      </c>
      <c r="J343" s="41">
        <v>108000000</v>
      </c>
      <c r="K343" s="35"/>
      <c r="L343" s="40">
        <v>0</v>
      </c>
      <c r="M343" s="35"/>
      <c r="N343" s="42">
        <f t="shared" si="20"/>
        <v>0</v>
      </c>
      <c r="O343" s="43"/>
      <c r="P343" s="35"/>
      <c r="Q343" s="126">
        <f t="shared" si="21"/>
        <v>0</v>
      </c>
      <c r="R343" s="45">
        <f t="shared" si="22"/>
        <v>0</v>
      </c>
      <c r="S343" s="45">
        <f t="shared" si="23"/>
        <v>0</v>
      </c>
      <c r="T343" s="35"/>
    </row>
    <row r="344" spans="1:21" s="34" customFormat="1" ht="24.95" customHeight="1" x14ac:dyDescent="0.2">
      <c r="A344" s="35">
        <v>326</v>
      </c>
      <c r="B344" s="135" t="s">
        <v>662</v>
      </c>
      <c r="C344" s="136" t="s">
        <v>663</v>
      </c>
      <c r="D344" s="59"/>
      <c r="E344" s="137"/>
      <c r="F344" s="138">
        <v>11770000</v>
      </c>
      <c r="G344" s="59"/>
      <c r="H344" s="59"/>
      <c r="I344" s="139">
        <v>0</v>
      </c>
      <c r="J344" s="140">
        <v>108000000</v>
      </c>
      <c r="K344" s="59"/>
      <c r="L344" s="139">
        <v>0</v>
      </c>
      <c r="M344" s="59"/>
      <c r="N344" s="141">
        <f t="shared" si="20"/>
        <v>0</v>
      </c>
      <c r="O344" s="142"/>
      <c r="P344" s="59"/>
      <c r="Q344" s="143">
        <f t="shared" si="21"/>
        <v>0</v>
      </c>
      <c r="R344" s="144">
        <f t="shared" si="22"/>
        <v>0</v>
      </c>
      <c r="S344" s="144">
        <f t="shared" si="23"/>
        <v>0</v>
      </c>
      <c r="T344" s="59"/>
    </row>
    <row r="345" spans="1:21" s="34" customFormat="1" ht="24.95" customHeight="1" x14ac:dyDescent="0.2">
      <c r="A345" s="60"/>
      <c r="B345" s="60"/>
      <c r="C345" s="61"/>
      <c r="D345" s="60"/>
      <c r="E345" s="61"/>
      <c r="F345" s="62">
        <f t="shared" ref="F345:S345" si="24">SUM(F19:F344)</f>
        <v>43842156159.73999</v>
      </c>
      <c r="G345" s="62">
        <f t="shared" si="24"/>
        <v>0</v>
      </c>
      <c r="H345" s="62">
        <f t="shared" si="24"/>
        <v>0</v>
      </c>
      <c r="I345" s="62">
        <f t="shared" si="24"/>
        <v>332</v>
      </c>
      <c r="J345" s="62">
        <f t="shared" si="24"/>
        <v>48947400000</v>
      </c>
      <c r="K345" s="62">
        <f t="shared" si="24"/>
        <v>0</v>
      </c>
      <c r="L345" s="62">
        <f t="shared" si="24"/>
        <v>1640303469.6005993</v>
      </c>
      <c r="M345" s="62">
        <f t="shared" si="24"/>
        <v>0</v>
      </c>
      <c r="N345" s="62">
        <f t="shared" si="24"/>
        <v>5455857724.8269987</v>
      </c>
      <c r="O345" s="62">
        <f t="shared" si="24"/>
        <v>63963715.340870023</v>
      </c>
      <c r="P345" s="62">
        <f t="shared" si="24"/>
        <v>0</v>
      </c>
      <c r="Q345" s="62">
        <f t="shared" si="24"/>
        <v>428802162.74998003</v>
      </c>
      <c r="R345" s="62">
        <f t="shared" si="24"/>
        <v>1350227.9769999995</v>
      </c>
      <c r="S345" s="62">
        <f t="shared" si="24"/>
        <v>0</v>
      </c>
      <c r="T345" s="60"/>
    </row>
    <row r="346" spans="1:21" s="34" customFormat="1" ht="12.75" x14ac:dyDescent="0.2">
      <c r="A346" s="66"/>
      <c r="B346" s="66"/>
      <c r="C346" s="67"/>
      <c r="D346" s="66"/>
      <c r="E346" s="67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6"/>
    </row>
    <row r="347" spans="1:21" x14ac:dyDescent="0.25">
      <c r="L347" s="151"/>
      <c r="M347" s="151"/>
      <c r="N347" s="151"/>
      <c r="O347" s="151"/>
      <c r="P347" s="151"/>
    </row>
    <row r="348" spans="1:21" s="72" customFormat="1" ht="14.25" x14ac:dyDescent="0.25">
      <c r="A348" s="71"/>
      <c r="B348" s="75"/>
      <c r="C348" s="1"/>
      <c r="E348" s="73"/>
      <c r="F348" s="73"/>
      <c r="G348" s="73"/>
      <c r="H348" s="73"/>
      <c r="J348" s="73"/>
      <c r="K348" s="73"/>
      <c r="L348" s="152"/>
      <c r="M348" s="152"/>
      <c r="N348" s="152"/>
      <c r="O348" s="152"/>
      <c r="P348" s="74"/>
      <c r="Q348" s="74"/>
      <c r="R348" s="74"/>
      <c r="S348" s="74"/>
      <c r="T348" s="76"/>
      <c r="U348" s="77"/>
    </row>
    <row r="349" spans="1:21" s="72" customFormat="1" ht="14.25" x14ac:dyDescent="0.25">
      <c r="A349" s="71"/>
      <c r="B349" s="75"/>
      <c r="C349" s="1"/>
      <c r="D349" s="78"/>
      <c r="E349" s="78"/>
      <c r="J349" s="79"/>
      <c r="K349" s="74"/>
      <c r="L349" s="152"/>
      <c r="M349" s="152"/>
      <c r="N349" s="152"/>
      <c r="O349" s="152"/>
      <c r="P349" s="74"/>
      <c r="Q349" s="74"/>
      <c r="R349" s="74"/>
      <c r="S349" s="74"/>
      <c r="T349" s="76"/>
    </row>
    <row r="350" spans="1:21" s="72" customFormat="1" ht="14.25" x14ac:dyDescent="0.25">
      <c r="A350" s="71"/>
      <c r="B350" s="75"/>
      <c r="C350" s="1"/>
      <c r="D350" s="78"/>
      <c r="E350" s="78"/>
      <c r="J350" s="79"/>
      <c r="K350" s="74"/>
      <c r="L350" s="74"/>
      <c r="M350" s="75"/>
      <c r="N350" s="74"/>
      <c r="P350" s="75"/>
      <c r="Q350" s="75"/>
      <c r="R350" s="75"/>
      <c r="S350" s="75"/>
      <c r="T350" s="76"/>
    </row>
    <row r="351" spans="1:21" s="72" customFormat="1" ht="14.25" x14ac:dyDescent="0.25">
      <c r="A351" s="71"/>
      <c r="B351" s="75"/>
      <c r="C351" s="1"/>
      <c r="D351" s="78"/>
      <c r="E351" s="78"/>
      <c r="J351" s="79"/>
      <c r="K351" s="74"/>
      <c r="L351" s="74"/>
      <c r="M351" s="75"/>
      <c r="N351" s="74"/>
      <c r="P351" s="75"/>
      <c r="Q351" s="75"/>
      <c r="R351" s="75"/>
      <c r="S351" s="75"/>
      <c r="T351" s="76"/>
    </row>
    <row r="352" spans="1:21" s="72" customFormat="1" ht="15.75" x14ac:dyDescent="0.3">
      <c r="A352" s="81"/>
      <c r="B352" s="75"/>
      <c r="C352" s="1"/>
      <c r="D352" s="78"/>
      <c r="E352" s="78"/>
      <c r="G352" s="78"/>
      <c r="H352" s="78"/>
      <c r="J352" s="81"/>
      <c r="K352" s="79"/>
      <c r="L352" s="80"/>
      <c r="M352" s="75"/>
      <c r="N352" s="75"/>
      <c r="P352" s="75"/>
      <c r="Q352" s="82"/>
      <c r="R352" s="83"/>
      <c r="T352" s="76"/>
    </row>
    <row r="353" spans="1:20" s="72" customFormat="1" ht="15.75" x14ac:dyDescent="0.3">
      <c r="A353" s="81"/>
      <c r="B353" s="81"/>
      <c r="C353" s="1"/>
      <c r="D353" s="81"/>
      <c r="E353" s="81"/>
      <c r="G353" s="84"/>
      <c r="H353" s="85"/>
      <c r="J353" s="81"/>
      <c r="K353" s="81"/>
      <c r="L353" s="86"/>
      <c r="M353" s="87"/>
      <c r="N353" s="75"/>
      <c r="P353" s="88"/>
      <c r="Q353" s="82"/>
      <c r="R353" s="89"/>
      <c r="T353" s="76"/>
    </row>
    <row r="354" spans="1:20" s="72" customFormat="1" ht="14.25" x14ac:dyDescent="0.25">
      <c r="A354" s="71"/>
      <c r="B354" s="75"/>
      <c r="C354" s="1"/>
      <c r="E354" s="74"/>
      <c r="F354" s="74"/>
      <c r="G354" s="74"/>
      <c r="H354" s="74"/>
      <c r="J354" s="74"/>
      <c r="K354" s="74"/>
      <c r="L354" s="152"/>
      <c r="M354" s="152"/>
      <c r="N354" s="152"/>
      <c r="O354" s="152"/>
      <c r="P354" s="74"/>
      <c r="Q354" s="74"/>
      <c r="R354" s="74"/>
      <c r="S354" s="74"/>
      <c r="T354" s="76"/>
    </row>
    <row r="355" spans="1:20" s="72" customFormat="1" ht="15.75" x14ac:dyDescent="0.3">
      <c r="A355" s="81"/>
      <c r="B355" s="81"/>
      <c r="C355" s="1"/>
      <c r="D355" s="81"/>
      <c r="E355" s="81"/>
      <c r="F355" s="84"/>
      <c r="G355" s="84"/>
      <c r="H355" s="85"/>
      <c r="J355" s="81"/>
      <c r="K355" s="81"/>
      <c r="L355" s="86"/>
      <c r="M355" s="75"/>
      <c r="N355" s="75"/>
      <c r="O355" s="87"/>
      <c r="P355" s="88"/>
      <c r="Q355" s="82"/>
      <c r="R355" s="89"/>
      <c r="T355" s="76"/>
    </row>
    <row r="356" spans="1:20" s="72" customFormat="1" ht="14.25" x14ac:dyDescent="0.25">
      <c r="A356" s="71"/>
      <c r="B356" s="75"/>
      <c r="C356" s="1"/>
      <c r="E356" s="74"/>
      <c r="F356" s="74"/>
      <c r="G356" s="74"/>
      <c r="H356" s="74"/>
      <c r="I356" s="152"/>
      <c r="J356" s="152"/>
      <c r="K356" s="152"/>
      <c r="L356" s="74"/>
      <c r="M356" s="74"/>
      <c r="N356" s="74"/>
      <c r="O356" s="152"/>
      <c r="P356" s="152"/>
      <c r="Q356" s="152"/>
      <c r="R356" s="152"/>
      <c r="S356" s="152"/>
      <c r="T356" s="76"/>
    </row>
    <row r="357" spans="1:20" x14ac:dyDescent="0.25">
      <c r="C357"/>
      <c r="E357"/>
      <c r="Q357" s="145">
        <f>Q345-O345</f>
        <v>364838447.40911001</v>
      </c>
      <c r="R357" t="s">
        <v>664</v>
      </c>
    </row>
    <row r="358" spans="1:20" x14ac:dyDescent="0.25">
      <c r="C358"/>
      <c r="E358"/>
    </row>
    <row r="359" spans="1:20" x14ac:dyDescent="0.25">
      <c r="C359"/>
      <c r="E359"/>
    </row>
    <row r="360" spans="1:20" x14ac:dyDescent="0.25">
      <c r="C360"/>
      <c r="E360"/>
    </row>
    <row r="361" spans="1:20" x14ac:dyDescent="0.25">
      <c r="C361"/>
      <c r="E361"/>
    </row>
    <row r="362" spans="1:20" x14ac:dyDescent="0.25">
      <c r="C362"/>
      <c r="E362"/>
    </row>
    <row r="363" spans="1:20" x14ac:dyDescent="0.25">
      <c r="C363"/>
      <c r="E363"/>
    </row>
    <row r="364" spans="1:20" x14ac:dyDescent="0.25">
      <c r="C364"/>
      <c r="E364"/>
    </row>
    <row r="365" spans="1:20" x14ac:dyDescent="0.25">
      <c r="C365"/>
      <c r="E365"/>
    </row>
    <row r="366" spans="1:20" x14ac:dyDescent="0.25">
      <c r="C366"/>
      <c r="E366"/>
    </row>
    <row r="367" spans="1:20" x14ac:dyDescent="0.25">
      <c r="C367"/>
      <c r="E367"/>
    </row>
    <row r="368" spans="1:20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10" spans="3:5" x14ac:dyDescent="0.25">
      <c r="C410"/>
      <c r="E410"/>
    </row>
  </sheetData>
  <mergeCells count="28">
    <mergeCell ref="A3:P3"/>
    <mergeCell ref="A4:P4"/>
    <mergeCell ref="E7:F7"/>
    <mergeCell ref="A15:A17"/>
    <mergeCell ref="B15:B17"/>
    <mergeCell ref="C15:C17"/>
    <mergeCell ref="D15:D17"/>
    <mergeCell ref="E15:E17"/>
    <mergeCell ref="F15:H15"/>
    <mergeCell ref="I15:M15"/>
    <mergeCell ref="T15:T17"/>
    <mergeCell ref="F16:F17"/>
    <mergeCell ref="G16:H16"/>
    <mergeCell ref="I16:I17"/>
    <mergeCell ref="J16:J17"/>
    <mergeCell ref="K16:K17"/>
    <mergeCell ref="I356:K356"/>
    <mergeCell ref="O356:S356"/>
    <mergeCell ref="L16:L17"/>
    <mergeCell ref="M16:M17"/>
    <mergeCell ref="L347:P347"/>
    <mergeCell ref="L348:O348"/>
    <mergeCell ref="L349:O349"/>
    <mergeCell ref="L354:O354"/>
    <mergeCell ref="N15:N17"/>
    <mergeCell ref="O15:O17"/>
    <mergeCell ref="P15:P17"/>
    <mergeCell ref="Q15:S16"/>
  </mergeCells>
  <pageMargins left="0.2" right="0.2" top="0.36" bottom="0.33" header="0.3" footer="0.3"/>
  <pageSetup paperSize="9" scale="95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CB UQ CHO TRƯỜNG QT 2017</vt:lpstr>
      <vt:lpstr>CB KO UQ TỰ ĐI QT</vt:lpstr>
      <vt:lpstr>Sheet3</vt:lpstr>
      <vt:lpstr>'CB KO UQ TỰ ĐI QT'!Print_Area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thaixieuhang</dc:creator>
  <cp:lastModifiedBy>thaixieuhang</cp:lastModifiedBy>
  <cp:lastPrinted>2018-02-26T07:28:01Z</cp:lastPrinted>
  <dcterms:created xsi:type="dcterms:W3CDTF">2018-02-26T03:25:57Z</dcterms:created>
  <dcterms:modified xsi:type="dcterms:W3CDTF">2018-02-27T01:21:31Z</dcterms:modified>
</cp:coreProperties>
</file>